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740" windowWidth="12435" windowHeight="5895" activeTab="2"/>
  </bookViews>
  <sheets>
    <sheet name="форма №1" sheetId="1" r:id="rId1"/>
    <sheet name="форма №2 " sheetId="4" r:id="rId2"/>
    <sheet name="форма №3" sheetId="3" r:id="rId3"/>
  </sheets>
  <definedNames>
    <definedName name="_GoBack" localSheetId="2">'форма №3'!$I$4</definedName>
    <definedName name="OLE_LINK7" localSheetId="2">'форма №3'!#REF!</definedName>
  </definedNames>
  <calcPr calcId="145621"/>
</workbook>
</file>

<file path=xl/calcChain.xml><?xml version="1.0" encoding="utf-8"?>
<calcChain xmlns="http://schemas.openxmlformats.org/spreadsheetml/2006/main">
  <c r="K131" i="3" l="1"/>
  <c r="K130" i="3"/>
  <c r="K129" i="3"/>
  <c r="K127" i="3"/>
  <c r="K126" i="3"/>
  <c r="K124" i="3"/>
  <c r="K123" i="3"/>
  <c r="K122" i="3"/>
  <c r="K120" i="3"/>
  <c r="K119" i="3"/>
  <c r="K118" i="3"/>
  <c r="K116" i="3"/>
  <c r="K115" i="3"/>
  <c r="K113" i="3"/>
  <c r="K112" i="3"/>
  <c r="K111" i="3"/>
  <c r="K110" i="3"/>
  <c r="K109" i="3"/>
  <c r="K108" i="3"/>
  <c r="K107" i="3"/>
  <c r="K106" i="3"/>
  <c r="K105" i="3"/>
  <c r="K104" i="3"/>
  <c r="K103" i="3"/>
  <c r="K102" i="3"/>
  <c r="K101" i="3"/>
  <c r="K100" i="3"/>
  <c r="K99" i="3"/>
  <c r="K98" i="3"/>
  <c r="K97" i="3"/>
  <c r="K95" i="3"/>
  <c r="K94" i="3"/>
  <c r="K93" i="3"/>
  <c r="K92" i="3"/>
  <c r="K91" i="3"/>
  <c r="K90" i="3"/>
  <c r="K88" i="3"/>
  <c r="K87" i="3"/>
  <c r="K86" i="3"/>
  <c r="K85" i="3"/>
  <c r="K84" i="3"/>
  <c r="K83" i="3"/>
  <c r="K82" i="3"/>
  <c r="K81" i="3"/>
  <c r="K80" i="3"/>
  <c r="K79" i="3"/>
  <c r="K78" i="3"/>
  <c r="K77" i="3"/>
  <c r="K76" i="3"/>
  <c r="K74" i="3"/>
  <c r="K73" i="3"/>
  <c r="K72" i="3"/>
  <c r="K70" i="3"/>
  <c r="K69" i="3"/>
  <c r="K68" i="3"/>
  <c r="K67" i="3"/>
  <c r="K65" i="3"/>
  <c r="K64" i="3"/>
  <c r="K63" i="3"/>
  <c r="K62" i="3"/>
  <c r="K61" i="3"/>
  <c r="K60" i="3"/>
  <c r="K59" i="3"/>
  <c r="K58" i="3"/>
  <c r="K56" i="3"/>
  <c r="K55" i="3"/>
  <c r="K53" i="3"/>
  <c r="K52" i="3"/>
  <c r="K51" i="3"/>
  <c r="K50" i="3"/>
  <c r="K48" i="3"/>
  <c r="K47" i="3"/>
  <c r="K45" i="3"/>
  <c r="K44" i="3"/>
  <c r="K43" i="3"/>
  <c r="K42" i="3"/>
  <c r="K41" i="3"/>
  <c r="K34" i="3"/>
  <c r="K33" i="3"/>
  <c r="K29" i="3"/>
  <c r="K27" i="3"/>
  <c r="K26" i="3"/>
  <c r="K25" i="3"/>
  <c r="K22" i="3"/>
  <c r="K21" i="3"/>
  <c r="K20" i="3"/>
  <c r="K19" i="3"/>
  <c r="K18" i="3"/>
  <c r="K17" i="3"/>
  <c r="K16" i="3"/>
  <c r="K15" i="3"/>
  <c r="K13" i="3"/>
  <c r="K12" i="3"/>
  <c r="K11" i="3"/>
  <c r="K10" i="3"/>
  <c r="K9" i="3"/>
  <c r="K8" i="3"/>
  <c r="J131" i="3"/>
  <c r="J130" i="3"/>
  <c r="J129" i="3"/>
  <c r="J127" i="3"/>
  <c r="J126" i="3"/>
  <c r="J124" i="3"/>
  <c r="J123" i="3"/>
  <c r="J122" i="3"/>
  <c r="J120" i="3"/>
  <c r="J119" i="3"/>
  <c r="J118" i="3"/>
  <c r="J116" i="3"/>
  <c r="J115" i="3"/>
  <c r="J113" i="3"/>
  <c r="J112" i="3"/>
  <c r="J111" i="3"/>
  <c r="J110" i="3"/>
  <c r="J109" i="3"/>
  <c r="J108" i="3"/>
  <c r="J107" i="3"/>
  <c r="J106" i="3"/>
  <c r="J105" i="3"/>
  <c r="J104" i="3"/>
  <c r="J103" i="3"/>
  <c r="J102" i="3"/>
  <c r="J101" i="3"/>
  <c r="J100" i="3"/>
  <c r="J99" i="3"/>
  <c r="J98" i="3"/>
  <c r="J97" i="3"/>
  <c r="J94" i="3"/>
  <c r="J93" i="3"/>
  <c r="J92" i="3"/>
  <c r="J91" i="3"/>
  <c r="J90" i="3"/>
  <c r="J88" i="3"/>
  <c r="J87" i="3"/>
  <c r="J86" i="3"/>
  <c r="J85" i="3"/>
  <c r="J83" i="3"/>
  <c r="J82" i="3"/>
  <c r="J81" i="3"/>
  <c r="J80" i="3"/>
  <c r="J79" i="3"/>
  <c r="J78" i="3"/>
  <c r="J77" i="3"/>
  <c r="J76" i="3"/>
  <c r="J74" i="3"/>
  <c r="J73" i="3"/>
  <c r="J72" i="3"/>
  <c r="J69" i="3"/>
  <c r="J68" i="3"/>
  <c r="J67" i="3"/>
  <c r="J64" i="3"/>
  <c r="J63" i="3"/>
  <c r="J62" i="3"/>
  <c r="J61" i="3"/>
  <c r="J60" i="3"/>
  <c r="J59" i="3"/>
  <c r="J58" i="3"/>
  <c r="J56" i="3"/>
  <c r="J55" i="3"/>
  <c r="J53" i="3"/>
  <c r="J52" i="3"/>
  <c r="J51" i="3"/>
  <c r="J50" i="3"/>
  <c r="J48" i="3"/>
  <c r="J47" i="3"/>
  <c r="J45" i="3"/>
  <c r="J44" i="3"/>
  <c r="J43" i="3"/>
  <c r="J42" i="3"/>
  <c r="J41" i="3"/>
  <c r="J34" i="3"/>
  <c r="J33" i="3"/>
  <c r="J27" i="3"/>
  <c r="J26" i="3"/>
  <c r="J25" i="3"/>
  <c r="J22" i="3"/>
  <c r="J21" i="3"/>
  <c r="J20" i="3"/>
  <c r="J19" i="3"/>
  <c r="J18" i="3"/>
  <c r="J17" i="3"/>
  <c r="J16" i="3"/>
  <c r="J15" i="3"/>
  <c r="J13" i="3"/>
  <c r="J12" i="3"/>
  <c r="J11" i="3"/>
  <c r="J10" i="3"/>
  <c r="J9" i="3"/>
  <c r="J8" i="3"/>
  <c r="I131" i="3"/>
  <c r="I130" i="3"/>
  <c r="I129" i="3"/>
  <c r="I127" i="3"/>
  <c r="I126" i="3"/>
  <c r="I124" i="3"/>
  <c r="I123" i="3"/>
  <c r="I122" i="3"/>
  <c r="I120" i="3"/>
  <c r="I119" i="3"/>
  <c r="I118" i="3"/>
  <c r="I116" i="3"/>
  <c r="I115" i="3"/>
  <c r="I113" i="3"/>
  <c r="I112" i="3"/>
  <c r="I111" i="3"/>
  <c r="I110" i="3"/>
  <c r="I109" i="3"/>
  <c r="I108" i="3"/>
  <c r="I107" i="3"/>
  <c r="I106" i="3"/>
  <c r="I105" i="3"/>
  <c r="I104" i="3"/>
  <c r="I103" i="3"/>
  <c r="I102" i="3"/>
  <c r="I101" i="3"/>
  <c r="I100" i="3"/>
  <c r="I99" i="3"/>
  <c r="I98" i="3"/>
  <c r="I97" i="3"/>
  <c r="I95" i="3"/>
  <c r="I94" i="3"/>
  <c r="I93" i="3"/>
  <c r="I92" i="3"/>
  <c r="I91" i="3"/>
  <c r="I90"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6" i="3"/>
  <c r="I55" i="3"/>
  <c r="I53" i="3"/>
  <c r="I52" i="3"/>
  <c r="I51" i="3"/>
  <c r="I50" i="3"/>
  <c r="I48" i="3"/>
  <c r="I47" i="3"/>
  <c r="I45" i="3"/>
  <c r="I44" i="3"/>
  <c r="I43" i="3"/>
  <c r="I42" i="3"/>
  <c r="I41" i="3"/>
  <c r="I34" i="3"/>
  <c r="I33" i="3"/>
  <c r="I28" i="3"/>
  <c r="I27" i="3"/>
  <c r="I26" i="3"/>
  <c r="I25" i="3"/>
  <c r="I22" i="3"/>
  <c r="I21" i="3"/>
  <c r="I20" i="3"/>
  <c r="I19" i="3"/>
  <c r="I18" i="3"/>
  <c r="I17" i="3"/>
  <c r="I16" i="3"/>
  <c r="I15" i="3"/>
  <c r="I13" i="3"/>
  <c r="I12" i="3"/>
  <c r="I11" i="3"/>
  <c r="I10" i="3"/>
  <c r="I9" i="3"/>
  <c r="I8" i="3"/>
  <c r="F85" i="1" l="1"/>
  <c r="F81" i="1"/>
  <c r="F77" i="1"/>
  <c r="F73" i="1"/>
  <c r="F68" i="1" l="1"/>
  <c r="F69" i="1"/>
  <c r="F64" i="1"/>
  <c r="F63" i="1"/>
  <c r="F59" i="1"/>
  <c r="F49" i="1"/>
  <c r="F54" i="1"/>
  <c r="E54" i="1"/>
  <c r="F52" i="1"/>
  <c r="F419" i="1" l="1"/>
  <c r="F399" i="1"/>
  <c r="F395" i="1"/>
  <c r="F415" i="1"/>
  <c r="F411" i="1"/>
  <c r="F407" i="1"/>
  <c r="F391" i="1"/>
  <c r="F387" i="1"/>
  <c r="F383" i="1"/>
  <c r="F374" i="1"/>
  <c r="F371" i="1"/>
  <c r="F367" i="1"/>
  <c r="F363" i="1"/>
  <c r="F341" i="1"/>
  <c r="H341" i="1"/>
  <c r="E342" i="1"/>
  <c r="F353" i="1"/>
  <c r="F346" i="1" l="1"/>
  <c r="F315" i="1" l="1"/>
  <c r="F317" i="1"/>
  <c r="F313" i="1"/>
  <c r="F305" i="1"/>
  <c r="F301" i="1"/>
  <c r="F288" i="1"/>
  <c r="F284" i="1"/>
  <c r="F280" i="1"/>
  <c r="F263" i="1" l="1"/>
  <c r="F259" i="1"/>
  <c r="F255" i="1"/>
  <c r="F168" i="1"/>
  <c r="F222" i="1"/>
  <c r="F242" i="1"/>
  <c r="F238" i="1"/>
  <c r="F234" i="1"/>
  <c r="F230" i="1"/>
  <c r="E226" i="1"/>
  <c r="F226" i="1"/>
  <c r="H222" i="1"/>
  <c r="F208" i="1"/>
  <c r="F195" i="1" l="1"/>
  <c r="F162" i="1" l="1"/>
  <c r="F161" i="1"/>
  <c r="F160" i="1"/>
  <c r="F159" i="1"/>
  <c r="F158" i="1"/>
  <c r="F157" i="1"/>
  <c r="F156" i="1"/>
  <c r="F155" i="1"/>
  <c r="F154" i="1"/>
  <c r="F153" i="1"/>
  <c r="F152" i="1"/>
  <c r="F151" i="1"/>
  <c r="F150" i="1"/>
  <c r="F149" i="1"/>
  <c r="F148" i="1"/>
  <c r="F147" i="1"/>
  <c r="E162" i="1"/>
  <c r="E161" i="1"/>
  <c r="E160" i="1"/>
  <c r="E159" i="1"/>
  <c r="E158" i="1"/>
  <c r="E157" i="1"/>
  <c r="E156" i="1"/>
  <c r="E155" i="1"/>
  <c r="E154" i="1"/>
  <c r="E153" i="1"/>
  <c r="E152" i="1"/>
  <c r="E151" i="1"/>
  <c r="E150" i="1"/>
  <c r="E149" i="1"/>
  <c r="E148" i="1"/>
  <c r="E147" i="1"/>
  <c r="F132" i="1" l="1"/>
  <c r="F131" i="1"/>
  <c r="F130" i="1"/>
  <c r="F122" i="1"/>
  <c r="F123" i="1"/>
  <c r="F124" i="1"/>
  <c r="F126" i="1"/>
  <c r="F127" i="1"/>
  <c r="F128" i="1"/>
  <c r="F118" i="1"/>
  <c r="F119" i="1"/>
  <c r="F120" i="1"/>
  <c r="F110" i="1"/>
  <c r="F107" i="1"/>
  <c r="E107" i="1"/>
  <c r="E106" i="1"/>
  <c r="E105" i="1"/>
  <c r="F106" i="1"/>
  <c r="F102" i="1"/>
  <c r="F98" i="1"/>
  <c r="F37" i="1" l="1"/>
  <c r="J168" i="1" l="1"/>
  <c r="K249" i="1" l="1"/>
  <c r="F220" i="1"/>
  <c r="E136" i="1" l="1"/>
  <c r="E26" i="1"/>
  <c r="L422" i="1" l="1"/>
  <c r="K422" i="1"/>
  <c r="J422" i="1"/>
  <c r="I422" i="1"/>
  <c r="H422" i="1"/>
  <c r="G422" i="1"/>
  <c r="F418" i="1"/>
  <c r="E418" i="1"/>
  <c r="F414" i="1"/>
  <c r="E414" i="1"/>
  <c r="F410" i="1"/>
  <c r="E410" i="1"/>
  <c r="F406" i="1"/>
  <c r="E406" i="1"/>
  <c r="F402" i="1"/>
  <c r="E402" i="1"/>
  <c r="F398" i="1"/>
  <c r="E398" i="1"/>
  <c r="F394" i="1"/>
  <c r="E394" i="1"/>
  <c r="F390" i="1"/>
  <c r="E390" i="1"/>
  <c r="F386" i="1"/>
  <c r="E386" i="1"/>
  <c r="L336" i="1" l="1"/>
  <c r="K336" i="1"/>
  <c r="J336" i="1"/>
  <c r="I336" i="1"/>
  <c r="H336" i="1"/>
  <c r="G336" i="1"/>
  <c r="F336" i="1"/>
  <c r="L334" i="1"/>
  <c r="K334" i="1"/>
  <c r="J334" i="1"/>
  <c r="I334" i="1"/>
  <c r="H334" i="1"/>
  <c r="G334" i="1"/>
  <c r="L335" i="1"/>
  <c r="K335" i="1"/>
  <c r="J335" i="1"/>
  <c r="I335" i="1"/>
  <c r="H335" i="1"/>
  <c r="G335" i="1"/>
  <c r="F331" i="1" l="1"/>
  <c r="E331" i="1"/>
  <c r="L291" i="1" l="1"/>
  <c r="K291" i="1"/>
  <c r="J291" i="1"/>
  <c r="I291" i="1"/>
  <c r="H291" i="1"/>
  <c r="G291" i="1"/>
  <c r="F287" i="1"/>
  <c r="E287" i="1"/>
  <c r="F283" i="1"/>
  <c r="E283" i="1"/>
  <c r="F279" i="1"/>
  <c r="F291" i="1" s="1"/>
  <c r="E279" i="1"/>
  <c r="E291" i="1" s="1"/>
  <c r="L273" i="1"/>
  <c r="K273" i="1"/>
  <c r="J273" i="1"/>
  <c r="I273" i="1"/>
  <c r="H273" i="1"/>
  <c r="G273" i="1"/>
  <c r="L266" i="1"/>
  <c r="K266" i="1"/>
  <c r="J266" i="1"/>
  <c r="I266" i="1"/>
  <c r="H266" i="1"/>
  <c r="G266" i="1"/>
  <c r="F267" i="1"/>
  <c r="G267" i="1"/>
  <c r="H267" i="1"/>
  <c r="I267" i="1"/>
  <c r="J267" i="1"/>
  <c r="K267" i="1"/>
  <c r="L267" i="1"/>
  <c r="L275" i="1"/>
  <c r="K275" i="1"/>
  <c r="J275" i="1"/>
  <c r="I275" i="1"/>
  <c r="H275" i="1"/>
  <c r="G275" i="1"/>
  <c r="F275" i="1"/>
  <c r="E275" i="1"/>
  <c r="E271" i="1" l="1"/>
  <c r="F271" i="1"/>
  <c r="E84" i="1"/>
  <c r="E269" i="1"/>
  <c r="F269" i="1"/>
  <c r="F273" i="1" l="1"/>
  <c r="E273" i="1"/>
  <c r="G45" i="1"/>
  <c r="H45" i="1"/>
  <c r="I45" i="1"/>
  <c r="J45" i="1"/>
  <c r="L89" i="1"/>
  <c r="K89" i="1"/>
  <c r="J89" i="1"/>
  <c r="I89" i="1"/>
  <c r="H89" i="1"/>
  <c r="G89" i="1"/>
  <c r="F89" i="1"/>
  <c r="J88" i="1"/>
  <c r="I88" i="1"/>
  <c r="H88" i="1"/>
  <c r="G88" i="1"/>
  <c r="L43" i="1" l="1"/>
  <c r="K43" i="1"/>
  <c r="J43" i="1"/>
  <c r="I43" i="1"/>
  <c r="H43" i="1"/>
  <c r="G43" i="1"/>
  <c r="F43" i="1"/>
  <c r="E43" i="1"/>
  <c r="L42" i="1"/>
  <c r="K42" i="1"/>
  <c r="J42" i="1"/>
  <c r="I42" i="1"/>
  <c r="H42" i="1"/>
  <c r="G42" i="1"/>
  <c r="L41" i="1"/>
  <c r="K41" i="1"/>
  <c r="J41" i="1"/>
  <c r="I41" i="1"/>
  <c r="H41" i="1"/>
  <c r="G41" i="1"/>
  <c r="E41" i="1"/>
  <c r="L28" i="1"/>
  <c r="K28" i="1"/>
  <c r="J28" i="1"/>
  <c r="I28" i="1"/>
  <c r="H28" i="1"/>
  <c r="G28" i="1"/>
  <c r="F28" i="1"/>
  <c r="E28" i="1"/>
  <c r="L26" i="1"/>
  <c r="K26" i="1"/>
  <c r="J26" i="1"/>
  <c r="I26" i="1"/>
  <c r="H26" i="1"/>
  <c r="G26" i="1"/>
  <c r="F26" i="1"/>
  <c r="L23" i="1"/>
  <c r="K23" i="1"/>
  <c r="J23" i="1"/>
  <c r="I23" i="1"/>
  <c r="H23" i="1"/>
  <c r="G23" i="1"/>
  <c r="F23" i="1"/>
  <c r="E23" i="1"/>
  <c r="L20" i="1"/>
  <c r="K20" i="1"/>
  <c r="J20" i="1"/>
  <c r="I20" i="1"/>
  <c r="H20" i="1"/>
  <c r="G20" i="1"/>
  <c r="F20" i="1"/>
  <c r="E20" i="1"/>
  <c r="L356" i="1" l="1"/>
  <c r="K356" i="1"/>
  <c r="J356" i="1"/>
  <c r="I356" i="1"/>
  <c r="H356" i="1"/>
  <c r="G356" i="1"/>
  <c r="F352" i="1"/>
  <c r="F356" i="1" s="1"/>
  <c r="E352" i="1"/>
  <c r="E356" i="1" s="1"/>
  <c r="F325" i="1" l="1"/>
  <c r="F335" i="1" s="1"/>
  <c r="E325" i="1"/>
  <c r="E335" i="1" s="1"/>
  <c r="L222" i="1"/>
  <c r="K222" i="1"/>
  <c r="G222" i="1"/>
  <c r="L249" i="1"/>
  <c r="J249" i="1"/>
  <c r="I249" i="1"/>
  <c r="H249" i="1"/>
  <c r="G249" i="1"/>
  <c r="F241" i="1"/>
  <c r="E241" i="1"/>
  <c r="F245" i="1"/>
  <c r="E245" i="1"/>
  <c r="E238" i="1"/>
  <c r="F237" i="1"/>
  <c r="E237" i="1"/>
  <c r="F233" i="1"/>
  <c r="E233" i="1"/>
  <c r="F229" i="1"/>
  <c r="E229" i="1"/>
  <c r="F225" i="1" l="1"/>
  <c r="E225" i="1"/>
  <c r="F221" i="1"/>
  <c r="E221" i="1"/>
  <c r="F217" i="1"/>
  <c r="E217" i="1"/>
  <c r="L211" i="1"/>
  <c r="K211" i="1"/>
  <c r="J211" i="1"/>
  <c r="I211" i="1"/>
  <c r="H211" i="1"/>
  <c r="G211" i="1"/>
  <c r="F212" i="1"/>
  <c r="E212" i="1"/>
  <c r="E211" i="1" s="1"/>
  <c r="F194" i="1"/>
  <c r="F249" i="1" s="1"/>
  <c r="E194" i="1"/>
  <c r="E249" i="1" s="1"/>
  <c r="I188" i="1"/>
  <c r="G188" i="1"/>
  <c r="E188" i="1"/>
  <c r="L187" i="1"/>
  <c r="K167" i="1"/>
  <c r="K187" i="1" s="1"/>
  <c r="J187" i="1"/>
  <c r="I167" i="1"/>
  <c r="I187" i="1" s="1"/>
  <c r="H167" i="1"/>
  <c r="H187" i="1" s="1"/>
  <c r="G167" i="1"/>
  <c r="G187" i="1" s="1"/>
  <c r="F183" i="1"/>
  <c r="E183" i="1"/>
  <c r="F179" i="1"/>
  <c r="E179" i="1"/>
  <c r="F175" i="1"/>
  <c r="E175" i="1"/>
  <c r="F171" i="1"/>
  <c r="F187" i="1" s="1"/>
  <c r="E171" i="1"/>
  <c r="E167" i="1" s="1"/>
  <c r="E187" i="1" s="1"/>
  <c r="F382" i="1" l="1"/>
  <c r="F422" i="1" s="1"/>
  <c r="E382" i="1"/>
  <c r="E422" i="1" s="1"/>
  <c r="L377" i="1"/>
  <c r="K377" i="1"/>
  <c r="J377" i="1"/>
  <c r="I377" i="1"/>
  <c r="H377" i="1"/>
  <c r="G377" i="1"/>
  <c r="L372" i="1"/>
  <c r="K372" i="1"/>
  <c r="J372" i="1"/>
  <c r="I372" i="1"/>
  <c r="H372" i="1"/>
  <c r="G372" i="1"/>
  <c r="F373" i="1"/>
  <c r="F372" i="1" s="1"/>
  <c r="E373" i="1"/>
  <c r="E372" i="1" s="1"/>
  <c r="F370" i="1"/>
  <c r="E370" i="1"/>
  <c r="L365" i="1"/>
  <c r="K365" i="1"/>
  <c r="J365" i="1"/>
  <c r="I365" i="1"/>
  <c r="H365" i="1"/>
  <c r="G365" i="1"/>
  <c r="F366" i="1"/>
  <c r="F365" i="1" s="1"/>
  <c r="E366" i="1"/>
  <c r="E365" i="1" s="1"/>
  <c r="F362" i="1"/>
  <c r="F377" i="1" s="1"/>
  <c r="E362" i="1"/>
  <c r="E377" i="1" s="1"/>
  <c r="L320" i="1" l="1"/>
  <c r="K320" i="1"/>
  <c r="J320" i="1"/>
  <c r="I320" i="1"/>
  <c r="H320" i="1"/>
  <c r="G320" i="1"/>
  <c r="F316" i="1"/>
  <c r="E316" i="1"/>
  <c r="F312" i="1"/>
  <c r="E312" i="1"/>
  <c r="F308" i="1"/>
  <c r="E308" i="1"/>
  <c r="E304" i="1"/>
  <c r="F304" i="1"/>
  <c r="E300" i="1"/>
  <c r="F296" i="1" l="1"/>
  <c r="F320" i="1" s="1"/>
  <c r="E296" i="1"/>
  <c r="E320" i="1" s="1"/>
  <c r="F258" i="1"/>
  <c r="E258" i="1"/>
  <c r="F254" i="1"/>
  <c r="F266" i="1" s="1"/>
  <c r="E254" i="1"/>
  <c r="E266" i="1" s="1"/>
  <c r="L139" i="1" l="1"/>
  <c r="K139" i="1"/>
  <c r="J139" i="1"/>
  <c r="I139" i="1"/>
  <c r="H139" i="1"/>
  <c r="G139" i="1"/>
  <c r="F135" i="1"/>
  <c r="F139" i="1" s="1"/>
  <c r="E135" i="1"/>
  <c r="E131" i="1"/>
  <c r="E127" i="1"/>
  <c r="E123" i="1" l="1"/>
  <c r="E139" i="1" s="1"/>
  <c r="H201" i="1" l="1"/>
  <c r="I142" i="1"/>
  <c r="G142" i="1"/>
  <c r="L145" i="1"/>
  <c r="L188" i="1" s="1"/>
  <c r="K145" i="1"/>
  <c r="K188" i="1" s="1"/>
  <c r="J145" i="1"/>
  <c r="J188" i="1" s="1"/>
  <c r="H145" i="1"/>
  <c r="H188" i="1" s="1"/>
  <c r="L93" i="1"/>
  <c r="K93" i="1"/>
  <c r="J93" i="1"/>
  <c r="I93" i="1"/>
  <c r="H93" i="1"/>
  <c r="G93" i="1"/>
  <c r="L113" i="1" l="1"/>
  <c r="K113" i="1"/>
  <c r="J113" i="1"/>
  <c r="J426" i="1" s="1"/>
  <c r="I113" i="1"/>
  <c r="I426" i="1" s="1"/>
  <c r="H113" i="1"/>
  <c r="H426" i="1" s="1"/>
  <c r="G113" i="1"/>
  <c r="G426" i="1" s="1"/>
  <c r="F109" i="1"/>
  <c r="F113" i="1" s="1"/>
  <c r="E109" i="1"/>
  <c r="E113" i="1" s="1"/>
  <c r="F14" i="1" l="1"/>
  <c r="G87" i="1" l="1"/>
  <c r="H87" i="1"/>
  <c r="I87" i="1"/>
  <c r="J87" i="1"/>
  <c r="K87" i="1"/>
  <c r="L87" i="1"/>
  <c r="G82" i="1"/>
  <c r="H82" i="1"/>
  <c r="I82" i="1"/>
  <c r="J82" i="1"/>
  <c r="K82" i="1"/>
  <c r="L82" i="1"/>
  <c r="G78" i="1"/>
  <c r="H78" i="1"/>
  <c r="I78" i="1"/>
  <c r="J78" i="1"/>
  <c r="K78" i="1"/>
  <c r="L78" i="1"/>
  <c r="F74" i="1"/>
  <c r="G74" i="1"/>
  <c r="H74" i="1"/>
  <c r="I74" i="1"/>
  <c r="J74" i="1"/>
  <c r="K74" i="1"/>
  <c r="L74" i="1"/>
  <c r="G56" i="1"/>
  <c r="H56" i="1"/>
  <c r="I56" i="1"/>
  <c r="J56" i="1"/>
  <c r="K56" i="1"/>
  <c r="L56" i="1"/>
  <c r="F60" i="1"/>
  <c r="G60" i="1"/>
  <c r="H60" i="1"/>
  <c r="I60" i="1"/>
  <c r="J60" i="1"/>
  <c r="K60" i="1"/>
  <c r="L60" i="1"/>
  <c r="G65" i="1"/>
  <c r="H65" i="1"/>
  <c r="I65" i="1"/>
  <c r="J65" i="1"/>
  <c r="K65" i="1"/>
  <c r="L65" i="1"/>
  <c r="F70" i="1"/>
  <c r="G70" i="1"/>
  <c r="H70" i="1"/>
  <c r="I70" i="1"/>
  <c r="J70" i="1"/>
  <c r="K70" i="1"/>
  <c r="L70" i="1"/>
  <c r="E68" i="1"/>
  <c r="E64" i="1"/>
  <c r="E63" i="1"/>
  <c r="I86" i="1" l="1"/>
  <c r="G86" i="1"/>
  <c r="J86" i="1"/>
  <c r="H86" i="1"/>
  <c r="E60" i="1"/>
  <c r="E89" i="1"/>
  <c r="G34" i="1"/>
  <c r="H34" i="1"/>
  <c r="I34" i="1"/>
  <c r="J34" i="1"/>
  <c r="K34" i="1"/>
  <c r="L34" i="1"/>
  <c r="F30" i="1"/>
  <c r="L30" i="1"/>
  <c r="K30" i="1"/>
  <c r="J30" i="1"/>
  <c r="I30" i="1"/>
  <c r="H30" i="1"/>
  <c r="G30" i="1"/>
  <c r="E30" i="1"/>
  <c r="G11" i="1"/>
  <c r="H11" i="1"/>
  <c r="I11" i="1"/>
  <c r="J11" i="1"/>
  <c r="K11" i="1"/>
  <c r="L11" i="1"/>
  <c r="E11" i="1"/>
  <c r="K57" i="3" l="1"/>
  <c r="E419" i="1"/>
  <c r="F417" i="1"/>
  <c r="E417" i="1"/>
  <c r="F413" i="1"/>
  <c r="E413" i="1"/>
  <c r="E411" i="1"/>
  <c r="F409" i="1"/>
  <c r="E409" i="1"/>
  <c r="F405" i="1"/>
  <c r="E405" i="1"/>
  <c r="F401" i="1"/>
  <c r="E401" i="1"/>
  <c r="F397" i="1"/>
  <c r="E397" i="1"/>
  <c r="F393" i="1"/>
  <c r="E393" i="1"/>
  <c r="F389" i="1"/>
  <c r="E389" i="1"/>
  <c r="F385" i="1"/>
  <c r="E385" i="1"/>
  <c r="F381" i="1"/>
  <c r="E381" i="1"/>
  <c r="F369" i="1"/>
  <c r="E369" i="1"/>
  <c r="F364" i="1"/>
  <c r="E364" i="1"/>
  <c r="F361" i="1"/>
  <c r="E361" i="1"/>
  <c r="F351" i="1"/>
  <c r="E351" i="1"/>
  <c r="F347" i="1"/>
  <c r="F342" i="1"/>
  <c r="L341" i="1"/>
  <c r="F339" i="1"/>
  <c r="F330" i="1"/>
  <c r="E330" i="1"/>
  <c r="E329" i="1"/>
  <c r="F329" i="1"/>
  <c r="F328" i="1"/>
  <c r="F327" i="1"/>
  <c r="E328" i="1"/>
  <c r="E327" i="1"/>
  <c r="F324" i="1"/>
  <c r="E326" i="1"/>
  <c r="E336" i="1" s="1"/>
  <c r="E315" i="1"/>
  <c r="F311" i="1"/>
  <c r="E311" i="1"/>
  <c r="E309" i="1"/>
  <c r="F307" i="1"/>
  <c r="E307" i="1"/>
  <c r="E303" i="1"/>
  <c r="F303" i="1"/>
  <c r="E301" i="1"/>
  <c r="E297" i="1"/>
  <c r="F295" i="1"/>
  <c r="E295" i="1"/>
  <c r="E288" i="1"/>
  <c r="F286" i="1"/>
  <c r="E286" i="1"/>
  <c r="F278" i="1"/>
  <c r="E278" i="1"/>
  <c r="F246" i="1"/>
  <c r="E246" i="1"/>
  <c r="F244" i="1"/>
  <c r="E244" i="1"/>
  <c r="E242" i="1"/>
  <c r="F240" i="1"/>
  <c r="E240" i="1"/>
  <c r="F236" i="1"/>
  <c r="E236" i="1"/>
  <c r="F232" i="1"/>
  <c r="E232" i="1"/>
  <c r="F228" i="1"/>
  <c r="E228" i="1"/>
  <c r="F224" i="1"/>
  <c r="E224" i="1"/>
  <c r="E222" i="1"/>
  <c r="E220" i="1"/>
  <c r="F216" i="1"/>
  <c r="E216" i="1"/>
  <c r="E210" i="1"/>
  <c r="F206" i="1"/>
  <c r="L201" i="1"/>
  <c r="K201" i="1"/>
  <c r="E195" i="1"/>
  <c r="I186" i="1"/>
  <c r="G186" i="1"/>
  <c r="F182" i="1"/>
  <c r="E182" i="1"/>
  <c r="F180" i="1"/>
  <c r="F178" i="1"/>
  <c r="E178" i="1"/>
  <c r="E176" i="1"/>
  <c r="F170" i="1"/>
  <c r="E170" i="1"/>
  <c r="F163" i="1"/>
  <c r="E163" i="1"/>
  <c r="F164" i="1"/>
  <c r="E164" i="1"/>
  <c r="F334" i="1" l="1"/>
  <c r="E134" i="1"/>
  <c r="E130" i="1"/>
  <c r="E126" i="1"/>
  <c r="E122" i="1"/>
  <c r="E118" i="1"/>
  <c r="E104" i="1"/>
  <c r="E96" i="1"/>
  <c r="E80" i="1"/>
  <c r="E78" i="1" s="1"/>
  <c r="E76" i="1"/>
  <c r="E75" i="1"/>
  <c r="E72" i="1"/>
  <c r="E71" i="1"/>
  <c r="L48" i="1"/>
  <c r="L45" i="1" s="1"/>
  <c r="L86" i="1" s="1"/>
  <c r="K48" i="1"/>
  <c r="K45" i="1" s="1"/>
  <c r="K86" i="1" s="1"/>
  <c r="E47" i="1"/>
  <c r="E45" i="1" s="1"/>
  <c r="K88" i="1" l="1"/>
  <c r="K426" i="1" s="1"/>
  <c r="L88" i="1"/>
  <c r="L426" i="1" s="1"/>
  <c r="F145" i="1"/>
  <c r="F188" i="1" s="1"/>
  <c r="E70" i="1"/>
  <c r="E74" i="1"/>
  <c r="J65" i="3" l="1"/>
  <c r="L272" i="1" l="1"/>
  <c r="K272" i="1"/>
  <c r="J272" i="1"/>
  <c r="I272" i="1"/>
  <c r="H272" i="1"/>
  <c r="G272" i="1"/>
  <c r="F272" i="1"/>
  <c r="L423" i="1" l="1"/>
  <c r="K423" i="1"/>
  <c r="J423" i="1"/>
  <c r="I423" i="1"/>
  <c r="H423" i="1"/>
  <c r="G423" i="1"/>
  <c r="F423" i="1"/>
  <c r="L421" i="1"/>
  <c r="K421" i="1"/>
  <c r="J421" i="1"/>
  <c r="I421" i="1"/>
  <c r="H421" i="1"/>
  <c r="G421" i="1"/>
  <c r="F421" i="1"/>
  <c r="E423" i="1"/>
  <c r="E421" i="1"/>
  <c r="G420" i="1" l="1"/>
  <c r="K420" i="1"/>
  <c r="H420" i="1"/>
  <c r="L420" i="1"/>
  <c r="I420" i="1"/>
  <c r="J420" i="1"/>
  <c r="F420" i="1"/>
  <c r="E420" i="1"/>
  <c r="L416" i="1"/>
  <c r="K416" i="1"/>
  <c r="J416" i="1"/>
  <c r="I416" i="1"/>
  <c r="H416" i="1"/>
  <c r="G416" i="1"/>
  <c r="F416" i="1"/>
  <c r="E416" i="1"/>
  <c r="L412" i="1"/>
  <c r="K412" i="1"/>
  <c r="J412" i="1"/>
  <c r="I412" i="1"/>
  <c r="H412" i="1"/>
  <c r="G412" i="1"/>
  <c r="F412" i="1"/>
  <c r="E412" i="1"/>
  <c r="L408" i="1"/>
  <c r="K408" i="1"/>
  <c r="J408" i="1"/>
  <c r="I408" i="1"/>
  <c r="H408" i="1"/>
  <c r="G408" i="1"/>
  <c r="F408" i="1"/>
  <c r="E408" i="1"/>
  <c r="L404" i="1"/>
  <c r="K404" i="1"/>
  <c r="J404" i="1"/>
  <c r="I404" i="1"/>
  <c r="H404" i="1"/>
  <c r="G404" i="1"/>
  <c r="F404" i="1"/>
  <c r="E404" i="1"/>
  <c r="L400" i="1"/>
  <c r="K400" i="1"/>
  <c r="J400" i="1"/>
  <c r="I400" i="1"/>
  <c r="H400" i="1"/>
  <c r="G400" i="1"/>
  <c r="F400" i="1"/>
  <c r="E400" i="1"/>
  <c r="L396" i="1"/>
  <c r="K396" i="1"/>
  <c r="J396" i="1"/>
  <c r="I396" i="1"/>
  <c r="H396" i="1"/>
  <c r="G396" i="1"/>
  <c r="F396" i="1"/>
  <c r="E396" i="1"/>
  <c r="L392" i="1"/>
  <c r="K392" i="1"/>
  <c r="J392" i="1"/>
  <c r="I392" i="1"/>
  <c r="H392" i="1"/>
  <c r="G392" i="1"/>
  <c r="F392" i="1"/>
  <c r="E392" i="1"/>
  <c r="L388" i="1"/>
  <c r="K388" i="1"/>
  <c r="J388" i="1"/>
  <c r="I388" i="1"/>
  <c r="H388" i="1"/>
  <c r="G388" i="1"/>
  <c r="F388" i="1"/>
  <c r="E388" i="1"/>
  <c r="L384" i="1"/>
  <c r="K384" i="1"/>
  <c r="J384" i="1"/>
  <c r="I384" i="1"/>
  <c r="H384" i="1"/>
  <c r="G384" i="1"/>
  <c r="F384" i="1"/>
  <c r="E384" i="1"/>
  <c r="L380" i="1"/>
  <c r="K380" i="1"/>
  <c r="J380" i="1"/>
  <c r="I380" i="1"/>
  <c r="H380" i="1"/>
  <c r="G380" i="1"/>
  <c r="F380" i="1"/>
  <c r="E380" i="1"/>
  <c r="L376" i="1"/>
  <c r="K376" i="1"/>
  <c r="J376" i="1"/>
  <c r="I376" i="1"/>
  <c r="H376" i="1"/>
  <c r="G376" i="1"/>
  <c r="F376" i="1"/>
  <c r="L378" i="1"/>
  <c r="K378" i="1"/>
  <c r="J378" i="1"/>
  <c r="I378" i="1"/>
  <c r="H378" i="1"/>
  <c r="G378" i="1"/>
  <c r="L368" i="1"/>
  <c r="K368" i="1"/>
  <c r="J368" i="1"/>
  <c r="I368" i="1"/>
  <c r="H368" i="1"/>
  <c r="G368" i="1"/>
  <c r="F368" i="1"/>
  <c r="E368" i="1"/>
  <c r="E378" i="1"/>
  <c r="F378" i="1"/>
  <c r="L360" i="1"/>
  <c r="K360" i="1"/>
  <c r="J360" i="1"/>
  <c r="I360" i="1"/>
  <c r="H360" i="1"/>
  <c r="G360" i="1"/>
  <c r="F360" i="1"/>
  <c r="E360" i="1"/>
  <c r="E359" i="1"/>
  <c r="E376" i="1" s="1"/>
  <c r="L338" i="1"/>
  <c r="K338" i="1"/>
  <c r="J338" i="1"/>
  <c r="I338" i="1"/>
  <c r="H338" i="1"/>
  <c r="G338" i="1"/>
  <c r="L357" i="1"/>
  <c r="K357" i="1"/>
  <c r="J357" i="1"/>
  <c r="I357" i="1"/>
  <c r="H357" i="1"/>
  <c r="G357" i="1"/>
  <c r="L355" i="1"/>
  <c r="K355" i="1"/>
  <c r="J355" i="1"/>
  <c r="I355" i="1"/>
  <c r="H355" i="1"/>
  <c r="G355" i="1"/>
  <c r="F355" i="1"/>
  <c r="L350" i="1"/>
  <c r="K350" i="1"/>
  <c r="J350" i="1"/>
  <c r="I350" i="1"/>
  <c r="H350" i="1"/>
  <c r="G350" i="1"/>
  <c r="F350" i="1"/>
  <c r="E339" i="1"/>
  <c r="E355" i="1" s="1"/>
  <c r="L323" i="1"/>
  <c r="K323" i="1"/>
  <c r="J323" i="1"/>
  <c r="I323" i="1"/>
  <c r="H323" i="1"/>
  <c r="G323" i="1"/>
  <c r="E324" i="1"/>
  <c r="E334" i="1" s="1"/>
  <c r="L314" i="1"/>
  <c r="K314" i="1"/>
  <c r="J314" i="1"/>
  <c r="I314" i="1"/>
  <c r="H314" i="1"/>
  <c r="G314" i="1"/>
  <c r="F314" i="1"/>
  <c r="L319" i="1"/>
  <c r="K319" i="1"/>
  <c r="J319" i="1"/>
  <c r="I319" i="1"/>
  <c r="H319" i="1"/>
  <c r="G319" i="1"/>
  <c r="L321" i="1"/>
  <c r="K321" i="1"/>
  <c r="J321" i="1"/>
  <c r="I321" i="1"/>
  <c r="H321" i="1"/>
  <c r="G321" i="1"/>
  <c r="F321" i="1"/>
  <c r="E321" i="1"/>
  <c r="E314" i="1"/>
  <c r="L310" i="1"/>
  <c r="K310" i="1"/>
  <c r="J310" i="1"/>
  <c r="I310" i="1"/>
  <c r="H310" i="1"/>
  <c r="G310" i="1"/>
  <c r="F310" i="1"/>
  <c r="E310" i="1"/>
  <c r="L306" i="1"/>
  <c r="K306" i="1"/>
  <c r="J306" i="1"/>
  <c r="I306" i="1"/>
  <c r="H306" i="1"/>
  <c r="G306" i="1"/>
  <c r="F306" i="1"/>
  <c r="E306" i="1"/>
  <c r="L302" i="1"/>
  <c r="K302" i="1"/>
  <c r="J302" i="1"/>
  <c r="I302" i="1"/>
  <c r="H302" i="1"/>
  <c r="G302" i="1"/>
  <c r="F302" i="1"/>
  <c r="E302" i="1"/>
  <c r="L298" i="1"/>
  <c r="K298" i="1"/>
  <c r="J298" i="1"/>
  <c r="I298" i="1"/>
  <c r="H298" i="1"/>
  <c r="G298" i="1"/>
  <c r="F299" i="1"/>
  <c r="F298" i="1" s="1"/>
  <c r="E299" i="1"/>
  <c r="E298" i="1" s="1"/>
  <c r="L294" i="1"/>
  <c r="K294" i="1"/>
  <c r="J294" i="1"/>
  <c r="I294" i="1"/>
  <c r="H294" i="1"/>
  <c r="G294" i="1"/>
  <c r="F319" i="1"/>
  <c r="E319" i="1"/>
  <c r="L290" i="1"/>
  <c r="K290" i="1"/>
  <c r="J290" i="1"/>
  <c r="I290" i="1"/>
  <c r="H290" i="1"/>
  <c r="G290" i="1"/>
  <c r="L285" i="1"/>
  <c r="K285" i="1"/>
  <c r="J285" i="1"/>
  <c r="I285" i="1"/>
  <c r="H285" i="1"/>
  <c r="G285" i="1"/>
  <c r="E285" i="1"/>
  <c r="L281" i="1"/>
  <c r="K281" i="1"/>
  <c r="J281" i="1"/>
  <c r="I281" i="1"/>
  <c r="H281" i="1"/>
  <c r="G281" i="1"/>
  <c r="F285" i="1"/>
  <c r="F282" i="1"/>
  <c r="F290" i="1" s="1"/>
  <c r="E282" i="1"/>
  <c r="E290" i="1" s="1"/>
  <c r="L265" i="1"/>
  <c r="K265" i="1"/>
  <c r="J265" i="1"/>
  <c r="I265" i="1"/>
  <c r="H265" i="1"/>
  <c r="G265" i="1"/>
  <c r="L260" i="1"/>
  <c r="K260" i="1"/>
  <c r="J260" i="1"/>
  <c r="I260" i="1"/>
  <c r="H260" i="1"/>
  <c r="G260" i="1"/>
  <c r="F261" i="1"/>
  <c r="E263" i="1"/>
  <c r="E261" i="1"/>
  <c r="L256" i="1"/>
  <c r="K256" i="1"/>
  <c r="J256" i="1"/>
  <c r="I256" i="1"/>
  <c r="H256" i="1"/>
  <c r="G256" i="1"/>
  <c r="L252" i="1"/>
  <c r="K252" i="1"/>
  <c r="J252" i="1"/>
  <c r="I252" i="1"/>
  <c r="H252" i="1"/>
  <c r="G252" i="1"/>
  <c r="F253" i="1"/>
  <c r="E253" i="1"/>
  <c r="I264" i="1" l="1"/>
  <c r="J333" i="1"/>
  <c r="H354" i="1"/>
  <c r="L354" i="1"/>
  <c r="I333" i="1"/>
  <c r="G354" i="1"/>
  <c r="K354" i="1"/>
  <c r="G333" i="1"/>
  <c r="K333" i="1"/>
  <c r="I354" i="1"/>
  <c r="E375" i="1"/>
  <c r="E265" i="1"/>
  <c r="G264" i="1"/>
  <c r="K264" i="1"/>
  <c r="H333" i="1"/>
  <c r="L333" i="1"/>
  <c r="J354" i="1"/>
  <c r="F318" i="1"/>
  <c r="E318" i="1"/>
  <c r="G375" i="1"/>
  <c r="I375" i="1"/>
  <c r="K375" i="1"/>
  <c r="H375" i="1"/>
  <c r="J375" i="1"/>
  <c r="L375" i="1"/>
  <c r="F375" i="1"/>
  <c r="E333" i="1"/>
  <c r="F333" i="1"/>
  <c r="F323" i="1"/>
  <c r="E323" i="1"/>
  <c r="G318" i="1"/>
  <c r="I318" i="1"/>
  <c r="K318" i="1"/>
  <c r="H318" i="1"/>
  <c r="J318" i="1"/>
  <c r="L318" i="1"/>
  <c r="E281" i="1"/>
  <c r="F294" i="1"/>
  <c r="H264" i="1"/>
  <c r="J264" i="1"/>
  <c r="L264" i="1"/>
  <c r="E294" i="1"/>
  <c r="F281" i="1"/>
  <c r="F265" i="1"/>
  <c r="E260" i="1"/>
  <c r="F260" i="1"/>
  <c r="L250" i="1" l="1"/>
  <c r="K250" i="1"/>
  <c r="I250" i="1"/>
  <c r="H250" i="1"/>
  <c r="G250" i="1"/>
  <c r="I248" i="1"/>
  <c r="G248" i="1"/>
  <c r="L243" i="1"/>
  <c r="K243" i="1"/>
  <c r="J243" i="1"/>
  <c r="I243" i="1"/>
  <c r="H243" i="1"/>
  <c r="G243" i="1"/>
  <c r="F243" i="1"/>
  <c r="L239" i="1"/>
  <c r="K239" i="1"/>
  <c r="J239" i="1"/>
  <c r="I239" i="1"/>
  <c r="H239" i="1"/>
  <c r="G239" i="1"/>
  <c r="F239" i="1"/>
  <c r="L235" i="1"/>
  <c r="K235" i="1"/>
  <c r="J235" i="1"/>
  <c r="I235" i="1"/>
  <c r="H235" i="1"/>
  <c r="G235" i="1"/>
  <c r="F235" i="1"/>
  <c r="L231" i="1"/>
  <c r="K231" i="1"/>
  <c r="J231" i="1"/>
  <c r="I231" i="1"/>
  <c r="H231" i="1"/>
  <c r="G231" i="1"/>
  <c r="F231" i="1"/>
  <c r="L227" i="1"/>
  <c r="K227" i="1"/>
  <c r="J227" i="1"/>
  <c r="I227" i="1"/>
  <c r="H227" i="1"/>
  <c r="G227" i="1"/>
  <c r="F227" i="1"/>
  <c r="L223" i="1"/>
  <c r="K223" i="1"/>
  <c r="J223" i="1"/>
  <c r="I223" i="1"/>
  <c r="H223" i="1"/>
  <c r="G223" i="1"/>
  <c r="F223" i="1"/>
  <c r="L219" i="1"/>
  <c r="K219" i="1"/>
  <c r="I219" i="1"/>
  <c r="H219" i="1"/>
  <c r="G219" i="1"/>
  <c r="E219" i="1"/>
  <c r="L215" i="1"/>
  <c r="K215" i="1"/>
  <c r="J215" i="1"/>
  <c r="I215" i="1"/>
  <c r="H215" i="1"/>
  <c r="G215" i="1"/>
  <c r="F215" i="1"/>
  <c r="I198" i="1"/>
  <c r="G198" i="1"/>
  <c r="L199" i="1"/>
  <c r="L198" i="1" s="1"/>
  <c r="K199" i="1"/>
  <c r="K198" i="1" s="1"/>
  <c r="H199" i="1"/>
  <c r="H198" i="1" s="1"/>
  <c r="L192" i="1"/>
  <c r="K192" i="1"/>
  <c r="J192" i="1"/>
  <c r="I192" i="1"/>
  <c r="H192" i="1"/>
  <c r="G192" i="1"/>
  <c r="F193" i="1"/>
  <c r="E193" i="1"/>
  <c r="E192" i="1" s="1"/>
  <c r="F191" i="1"/>
  <c r="E191" i="1"/>
  <c r="L181" i="1"/>
  <c r="K181" i="1"/>
  <c r="J181" i="1"/>
  <c r="I181" i="1"/>
  <c r="H181" i="1"/>
  <c r="G181" i="1"/>
  <c r="F181" i="1"/>
  <c r="E181" i="1"/>
  <c r="L177" i="1"/>
  <c r="K177" i="1"/>
  <c r="J177" i="1"/>
  <c r="I177" i="1"/>
  <c r="H177" i="1"/>
  <c r="G177" i="1"/>
  <c r="E177" i="1"/>
  <c r="F177" i="1"/>
  <c r="F174" i="1"/>
  <c r="F165" i="1" s="1"/>
  <c r="L173" i="1"/>
  <c r="K173" i="1"/>
  <c r="J173" i="1"/>
  <c r="I173" i="1"/>
  <c r="H173" i="1"/>
  <c r="G173" i="1"/>
  <c r="E174" i="1"/>
  <c r="L169" i="1"/>
  <c r="K169" i="1"/>
  <c r="J169" i="1"/>
  <c r="I169" i="1"/>
  <c r="H169" i="1"/>
  <c r="G169" i="1"/>
  <c r="F169" i="1"/>
  <c r="E169" i="1"/>
  <c r="L165" i="1"/>
  <c r="K165" i="1"/>
  <c r="J165" i="1"/>
  <c r="I165" i="1"/>
  <c r="H165" i="1"/>
  <c r="G165" i="1"/>
  <c r="J219" i="1" l="1"/>
  <c r="G247" i="1"/>
  <c r="E173" i="1"/>
  <c r="E166" i="1"/>
  <c r="E165" i="1" s="1"/>
  <c r="E199" i="1"/>
  <c r="E198" i="1" s="1"/>
  <c r="F192" i="1"/>
  <c r="I247" i="1"/>
  <c r="K248" i="1"/>
  <c r="K247" i="1" s="1"/>
  <c r="H248" i="1"/>
  <c r="H247" i="1" s="1"/>
  <c r="L248" i="1"/>
  <c r="L247" i="1" s="1"/>
  <c r="F173" i="1"/>
  <c r="E248" i="1" l="1"/>
  <c r="L143" i="1"/>
  <c r="K143" i="1"/>
  <c r="K142" i="1" s="1"/>
  <c r="L140" i="1"/>
  <c r="K140" i="1"/>
  <c r="J140" i="1"/>
  <c r="I140" i="1"/>
  <c r="H140" i="1"/>
  <c r="G140" i="1"/>
  <c r="L138" i="1"/>
  <c r="K138" i="1"/>
  <c r="J138" i="1"/>
  <c r="I138" i="1"/>
  <c r="H138" i="1"/>
  <c r="G138" i="1"/>
  <c r="L133" i="1"/>
  <c r="K133" i="1"/>
  <c r="J133" i="1"/>
  <c r="I133" i="1"/>
  <c r="H133" i="1"/>
  <c r="G133" i="1"/>
  <c r="F136" i="1"/>
  <c r="F140" i="1" s="1"/>
  <c r="E140" i="1"/>
  <c r="F134" i="1"/>
  <c r="F138" i="1" s="1"/>
  <c r="E133" i="1"/>
  <c r="L129" i="1"/>
  <c r="K129" i="1"/>
  <c r="J129" i="1"/>
  <c r="I129" i="1"/>
  <c r="H129" i="1"/>
  <c r="G129" i="1"/>
  <c r="F129" i="1"/>
  <c r="E129" i="1"/>
  <c r="L125" i="1"/>
  <c r="K125" i="1"/>
  <c r="J125" i="1"/>
  <c r="I125" i="1"/>
  <c r="H125" i="1"/>
  <c r="G125" i="1"/>
  <c r="F125" i="1"/>
  <c r="E125" i="1"/>
  <c r="L121" i="1"/>
  <c r="K121" i="1"/>
  <c r="J121" i="1"/>
  <c r="I121" i="1"/>
  <c r="H121" i="1"/>
  <c r="G121" i="1"/>
  <c r="F121" i="1"/>
  <c r="E121" i="1"/>
  <c r="L117" i="1"/>
  <c r="K117" i="1"/>
  <c r="J117" i="1"/>
  <c r="I117" i="1"/>
  <c r="H117" i="1"/>
  <c r="G117" i="1"/>
  <c r="F117" i="1"/>
  <c r="E117" i="1"/>
  <c r="L114" i="1"/>
  <c r="K114" i="1"/>
  <c r="I114" i="1"/>
  <c r="H114" i="1"/>
  <c r="G114" i="1"/>
  <c r="L112" i="1"/>
  <c r="K112" i="1"/>
  <c r="J112" i="1"/>
  <c r="I112" i="1"/>
  <c r="H112" i="1"/>
  <c r="G112" i="1"/>
  <c r="L108" i="1"/>
  <c r="K108" i="1"/>
  <c r="J108" i="1"/>
  <c r="I108" i="1"/>
  <c r="H108" i="1"/>
  <c r="G108" i="1"/>
  <c r="F108" i="1"/>
  <c r="E108" i="1"/>
  <c r="L103" i="1"/>
  <c r="K103" i="1"/>
  <c r="I103" i="1"/>
  <c r="H103" i="1"/>
  <c r="G103" i="1"/>
  <c r="E103" i="1"/>
  <c r="J103" i="1"/>
  <c r="F104" i="1"/>
  <c r="L99" i="1"/>
  <c r="K99" i="1"/>
  <c r="J99" i="1"/>
  <c r="I99" i="1"/>
  <c r="H99" i="1"/>
  <c r="G99" i="1"/>
  <c r="E100" i="1"/>
  <c r="E112" i="1" s="1"/>
  <c r="F100" i="1"/>
  <c r="L186" i="1" l="1"/>
  <c r="L142" i="1"/>
  <c r="F103" i="1"/>
  <c r="J137" i="1"/>
  <c r="G137" i="1"/>
  <c r="K137" i="1"/>
  <c r="I137" i="1"/>
  <c r="E143" i="1"/>
  <c r="E142" i="1" s="1"/>
  <c r="K186" i="1"/>
  <c r="H137" i="1"/>
  <c r="L137" i="1"/>
  <c r="E114" i="1"/>
  <c r="J114" i="1"/>
  <c r="F133" i="1"/>
  <c r="F137" i="1" s="1"/>
  <c r="E138" i="1"/>
  <c r="F99" i="1"/>
  <c r="E99" i="1"/>
  <c r="E186" i="1" l="1"/>
  <c r="E137" i="1"/>
  <c r="K185" i="1"/>
  <c r="L185" i="1"/>
  <c r="L95" i="1"/>
  <c r="L111" i="1" s="1"/>
  <c r="K95" i="1"/>
  <c r="K111" i="1" s="1"/>
  <c r="J95" i="1"/>
  <c r="J111" i="1" s="1"/>
  <c r="I95" i="1"/>
  <c r="I111" i="1" s="1"/>
  <c r="H95" i="1"/>
  <c r="H111" i="1" s="1"/>
  <c r="G95" i="1"/>
  <c r="G111" i="1" s="1"/>
  <c r="E95" i="1"/>
  <c r="E111" i="1" s="1"/>
  <c r="F96" i="1"/>
  <c r="F112" i="1" s="1"/>
  <c r="F114" i="1"/>
  <c r="K425" i="1"/>
  <c r="I425" i="1"/>
  <c r="G425" i="1"/>
  <c r="E36" i="1"/>
  <c r="E42" i="1" s="1"/>
  <c r="F36" i="1"/>
  <c r="F42" i="1" s="1"/>
  <c r="F35" i="1"/>
  <c r="F41" i="1" s="1"/>
  <c r="L17" i="1"/>
  <c r="L40" i="1" s="1"/>
  <c r="K17" i="1"/>
  <c r="K40" i="1" s="1"/>
  <c r="J17" i="1"/>
  <c r="J40" i="1" s="1"/>
  <c r="I17" i="1"/>
  <c r="I40" i="1" s="1"/>
  <c r="H17" i="1"/>
  <c r="H40" i="1" s="1"/>
  <c r="G17" i="1"/>
  <c r="G40" i="1" s="1"/>
  <c r="F17" i="1"/>
  <c r="E17" i="1"/>
  <c r="E34" i="1" l="1"/>
  <c r="E40" i="1" s="1"/>
  <c r="F34" i="1"/>
  <c r="F40" i="1" s="1"/>
  <c r="F95" i="1"/>
  <c r="F111" i="1" s="1"/>
  <c r="F47" i="1" l="1"/>
  <c r="F45" i="1" s="1"/>
  <c r="L425" i="1"/>
  <c r="F83" i="1"/>
  <c r="E83" i="1"/>
  <c r="E88" i="1"/>
  <c r="F84" i="1"/>
  <c r="F80" i="1"/>
  <c r="F79" i="1"/>
  <c r="F66" i="1"/>
  <c r="F65" i="1" s="1"/>
  <c r="E66" i="1"/>
  <c r="E65" i="1" s="1"/>
  <c r="F57" i="1"/>
  <c r="F56" i="1" s="1"/>
  <c r="E57" i="1"/>
  <c r="F88" i="1" l="1"/>
  <c r="E82" i="1"/>
  <c r="E56" i="1"/>
  <c r="E87" i="1"/>
  <c r="F82" i="1"/>
  <c r="F78" i="1"/>
  <c r="F87" i="1"/>
  <c r="E425" i="1"/>
  <c r="F86" i="1" l="1"/>
  <c r="E86" i="1"/>
  <c r="F13" i="1"/>
  <c r="F11" i="1" l="1"/>
  <c r="G185" i="1" l="1"/>
  <c r="I185" i="1"/>
  <c r="H143" i="1"/>
  <c r="F143" i="1" s="1"/>
  <c r="E350" i="1"/>
  <c r="J186" i="1" l="1"/>
  <c r="J185" i="1" s="1"/>
  <c r="J142" i="1"/>
  <c r="H186" i="1"/>
  <c r="H425" i="1" s="1"/>
  <c r="H142" i="1"/>
  <c r="F338" i="1"/>
  <c r="F357" i="1"/>
  <c r="F354" i="1" s="1"/>
  <c r="E357" i="1"/>
  <c r="E354" i="1" s="1"/>
  <c r="E338" i="1"/>
  <c r="F186" i="1" l="1"/>
  <c r="F142" i="1"/>
  <c r="E185" i="1"/>
  <c r="H185" i="1"/>
  <c r="F185" i="1" l="1"/>
  <c r="F256" i="1"/>
  <c r="E259" i="1"/>
  <c r="E256" i="1" l="1"/>
  <c r="E267" i="1"/>
  <c r="E264" i="1" s="1"/>
  <c r="E252" i="1"/>
  <c r="F252" i="1"/>
  <c r="E239" i="1"/>
  <c r="E235" i="1"/>
  <c r="E231" i="1"/>
  <c r="E227" i="1"/>
  <c r="E223" i="1"/>
  <c r="E215" i="1"/>
  <c r="F264" i="1" l="1"/>
  <c r="E243" i="1"/>
  <c r="J248" i="1" l="1"/>
  <c r="J425" i="1" s="1"/>
  <c r="J250" i="1"/>
  <c r="F213" i="1"/>
  <c r="F211" i="1" s="1"/>
  <c r="E250" i="1"/>
  <c r="E247" i="1" l="1"/>
  <c r="J198" i="1"/>
  <c r="F198" i="1"/>
  <c r="F248" i="1"/>
  <c r="F425" i="1" s="1"/>
  <c r="F91" i="1"/>
  <c r="E91" i="1"/>
  <c r="F93" i="1" l="1"/>
  <c r="F426" i="1"/>
  <c r="E93" i="1"/>
  <c r="E426" i="1"/>
  <c r="J247" i="1"/>
  <c r="F219" i="1"/>
  <c r="F250" i="1"/>
  <c r="F247" i="1" l="1"/>
  <c r="E272" i="1"/>
  <c r="H292" i="1"/>
  <c r="J277" i="1"/>
  <c r="J292" i="1"/>
  <c r="I292" i="1"/>
  <c r="I277" i="1"/>
  <c r="F292" i="1"/>
  <c r="F289" i="1" s="1"/>
  <c r="F277" i="1"/>
  <c r="E277" i="1"/>
  <c r="E292" i="1"/>
  <c r="G277" i="1"/>
  <c r="G292" i="1"/>
  <c r="L292" i="1"/>
  <c r="L277" i="1"/>
  <c r="K277" i="1"/>
  <c r="K292" i="1"/>
  <c r="H277" i="1"/>
  <c r="F427" i="1" l="1"/>
  <c r="F424" i="1" s="1"/>
  <c r="K289" i="1"/>
  <c r="K427" i="1"/>
  <c r="K424" i="1" s="1"/>
  <c r="G427" i="1"/>
  <c r="G424" i="1" s="1"/>
  <c r="E289" i="1"/>
  <c r="E427" i="1"/>
  <c r="J289" i="1"/>
  <c r="J427" i="1"/>
  <c r="J424" i="1" s="1"/>
  <c r="H289" i="1"/>
  <c r="H427" i="1"/>
  <c r="H424" i="1" s="1"/>
  <c r="L289" i="1"/>
  <c r="L427" i="1"/>
  <c r="L424" i="1" s="1"/>
  <c r="I289" i="1"/>
  <c r="I427" i="1"/>
  <c r="I424" i="1"/>
  <c r="G289" i="1"/>
  <c r="E424" i="1"/>
</calcChain>
</file>

<file path=xl/comments1.xml><?xml version="1.0" encoding="utf-8"?>
<comments xmlns="http://schemas.openxmlformats.org/spreadsheetml/2006/main">
  <authors>
    <author>bli</author>
  </authors>
  <commentList>
    <comment ref="M13" authorId="0">
      <text>
        <r>
          <rPr>
            <b/>
            <sz val="9"/>
            <color indexed="81"/>
            <rFont val="Tahoma"/>
            <family val="2"/>
            <charset val="204"/>
          </rPr>
          <t>bli:</t>
        </r>
        <r>
          <rPr>
            <sz val="9"/>
            <color indexed="81"/>
            <rFont val="Tahoma"/>
            <family val="2"/>
            <charset val="204"/>
          </rPr>
          <t xml:space="preserve">
</t>
        </r>
      </text>
    </comment>
  </commentList>
</comments>
</file>

<file path=xl/sharedStrings.xml><?xml version="1.0" encoding="utf-8"?>
<sst xmlns="http://schemas.openxmlformats.org/spreadsheetml/2006/main" count="1606" uniqueCount="737">
  <si>
    <t>№ п/п</t>
  </si>
  <si>
    <t>ВСЕГО</t>
  </si>
  <si>
    <t>Краевой бюджет</t>
  </si>
  <si>
    <t>Местный бюджет</t>
  </si>
  <si>
    <t>План</t>
  </si>
  <si>
    <t>Факт</t>
  </si>
  <si>
    <t>в том числе жилищное хозяйство</t>
  </si>
  <si>
    <t>Внебюджетные средства</t>
  </si>
  <si>
    <t xml:space="preserve">           коммунальное хозяйство</t>
  </si>
  <si>
    <t xml:space="preserve">           благоустройство</t>
  </si>
  <si>
    <t>Приложение 
к письму министерства экономики Краснодарского края
от _____________ №______________</t>
  </si>
  <si>
    <t>Наименование инвестиционного проекта</t>
  </si>
  <si>
    <t>Срок реализации</t>
  </si>
  <si>
    <t>Место реализации</t>
  </si>
  <si>
    <t>Текущая стадия реализации проекта</t>
  </si>
  <si>
    <t>Соблюдение сроков реализации проектов</t>
  </si>
  <si>
    <t>Инвестиционные проекты со сроком окончания в 2013 году</t>
  </si>
  <si>
    <t>1.</t>
  </si>
  <si>
    <t>2.</t>
  </si>
  <si>
    <t>3.</t>
  </si>
  <si>
    <t>Инвестиционные проекты, реализуемые в 2013-2017 годах</t>
  </si>
  <si>
    <t>Наименование показателей</t>
  </si>
  <si>
    <t>Ед. изм.</t>
  </si>
  <si>
    <t>2013 год</t>
  </si>
  <si>
    <t>Уровень жизни населения</t>
  </si>
  <si>
    <t>Среднегодовая численность постоянного населения – всего</t>
  </si>
  <si>
    <t>тыс. чел.</t>
  </si>
  <si>
    <t>Общий коэффициент рождаемости</t>
  </si>
  <si>
    <t>число родившихся на 1000 человек населения</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</si>
  <si>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</si>
  <si>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</si>
  <si>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</si>
  <si>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</si>
  <si>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</si>
  <si>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</si>
  <si>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</si>
  <si>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</si>
  <si>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</si>
  <si>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7.</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</si>
  <si>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</si>
  <si>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</si>
  <si>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</si>
  <si>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</si>
  <si>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</si>
  <si>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</si>
  <si>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</si>
  <si>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</si>
  <si>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t>
  </si>
  <si>
    <t>9.</t>
  </si>
  <si>
    <t>Уровень регистрируемой безработицы к численности трудоспособного населения в трудоспособном возрасте</t>
  </si>
  <si>
    <t>Заработная плата работников бюджетной сферы, в том числе: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</si>
  <si>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</si>
  <si>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</si>
  <si>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</si>
  <si>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</si>
  <si>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</si>
  <si>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</si>
  <si>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</si>
  <si>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</si>
  <si>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</si>
  <si>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</si>
  <si>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</si>
  <si>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</si>
  <si>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</si>
  <si>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</si>
  <si>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</si>
  <si>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</si>
  <si>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</si>
  <si>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</si>
  <si>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</si>
  <si>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</si>
  <si>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</si>
  <si>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</si>
  <si>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</si>
  <si>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</si>
  <si>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</si>
  <si>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</si>
  <si>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</si>
  <si>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</si>
  <si>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</si>
  <si>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</si>
  <si>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</si>
  <si>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</si>
  <si>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</si>
  <si>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</si>
  <si>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</si>
  <si>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</si>
  <si>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коек на 10  тыс. жителей</t>
  </si>
  <si>
    <t>посещений в смену на 10 тыс. жителей</t>
  </si>
  <si>
    <t>чел. на 10 тыс. населения</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</si>
  <si>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</si>
  <si>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</si>
  <si>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</si>
  <si>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</si>
  <si>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</si>
  <si>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</si>
  <si>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</si>
  <si>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</si>
  <si>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</si>
  <si>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</si>
  <si>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</si>
  <si>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</si>
  <si>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</si>
  <si>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</si>
  <si>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</si>
  <si>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</si>
  <si>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</si>
  <si>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</si>
  <si>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</si>
  <si>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</si>
  <si>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29.</t>
  </si>
  <si>
    <t>Общая площадь муниципального жилого фонда, нуждающегося в капитальном ремонте</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</si>
  <si>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</si>
  <si>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</si>
  <si>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</si>
  <si>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</si>
  <si>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</si>
  <si>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</si>
  <si>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</si>
  <si>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</si>
  <si>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</si>
  <si>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</si>
  <si>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</si>
  <si>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</si>
  <si>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</si>
  <si>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</si>
  <si>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</si>
  <si>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</si>
  <si>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</si>
  <si>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</si>
  <si>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</si>
  <si>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</si>
  <si>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</si>
  <si>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</si>
  <si>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</si>
  <si>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</si>
  <si>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</si>
  <si>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</si>
  <si>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</si>
  <si>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</si>
  <si>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</si>
  <si>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</si>
  <si>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</si>
  <si>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</si>
  <si>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</si>
  <si>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</si>
  <si>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46.</t>
  </si>
  <si>
    <t>в т.ч. нуждающихся в замене</t>
  </si>
  <si>
    <t>47.</t>
  </si>
  <si>
    <t xml:space="preserve">Реконструировано тепловых и паровых сетей </t>
  </si>
  <si>
    <t>48.</t>
  </si>
  <si>
    <t>Построено тепловых и паровых сетей</t>
  </si>
  <si>
    <t>49.</t>
  </si>
  <si>
    <t>Удельный вес газифицированных квартир (домовладений) от общего количества квартир (домовладений)</t>
  </si>
  <si>
    <t>50.</t>
  </si>
  <si>
    <t>Общая протяженность освещенных частей улиц, проездов, набережных и т.п.</t>
  </si>
  <si>
    <t>51.</t>
  </si>
  <si>
    <t>Протяженность автомобильных дорог местного значения:</t>
  </si>
  <si>
    <t>в том числе с твердым покрытием</t>
  </si>
  <si>
    <t>52.</t>
  </si>
  <si>
    <t>Протяженность автомобильных дорог общего пользования, в том числе:</t>
  </si>
  <si>
    <t>53.</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</si>
  <si>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</si>
  <si>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54.</t>
  </si>
  <si>
    <t>Протяженность отремонтированных муниципальных  дорог</t>
  </si>
  <si>
    <t>55.</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</si>
  <si>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</si>
  <si>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56.</t>
  </si>
  <si>
    <t>Обеспеченность населения объектами розничной торговли</t>
  </si>
  <si>
    <t>кв. м. на 1 тыс. населения</t>
  </si>
  <si>
    <t>57.</t>
  </si>
  <si>
    <t>Обеспеченность населения объектами общественного питания</t>
  </si>
  <si>
    <t>посадочных мест на 1 тыс. населения</t>
  </si>
  <si>
    <t>Благоустройство</t>
  </si>
  <si>
    <t>58.</t>
  </si>
  <si>
    <t>Протяженность отремонтированных тротуаров</t>
  </si>
  <si>
    <t>59.</t>
  </si>
  <si>
    <t>Количество высаженных зеленых насаждений</t>
  </si>
  <si>
    <t>шт.</t>
  </si>
  <si>
    <t>60.</t>
  </si>
  <si>
    <t>Площадь рекреационной территории (скверы, парки, газоны и т.п.)</t>
  </si>
  <si>
    <t>61.</t>
  </si>
  <si>
    <t>Количество установленных светильников наружного освещения</t>
  </si>
  <si>
    <t>62.</t>
  </si>
  <si>
    <t>Обустройство  детских игровых и спортивных площадок</t>
  </si>
  <si>
    <t>63.</t>
  </si>
  <si>
    <t>Протяженность отремонтированных автомобильных дорог местного значения с твердым покрытием</t>
  </si>
  <si>
    <t>Развитие реального сектора экономики</t>
  </si>
  <si>
    <t>64.</t>
  </si>
  <si>
    <t>Объем отгруженных товаров  собственного производства, выполненных работ и услуг  собственными силами</t>
  </si>
  <si>
    <t>млн. руб.</t>
  </si>
  <si>
    <t>65.</t>
  </si>
  <si>
    <t>Обрабатывающие производства</t>
  </si>
  <si>
    <t>в т.ч. по крупным и средним</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</si>
  <si>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</si>
  <si>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</si>
  <si>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</si>
  <si>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</si>
  <si>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</si>
  <si>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</si>
  <si>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</si>
  <si>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</si>
  <si>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</si>
  <si>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</si>
  <si>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</si>
  <si>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</si>
  <si>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</si>
  <si>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</si>
  <si>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</si>
  <si>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</si>
  <si>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</si>
  <si>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</si>
  <si>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</si>
  <si>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</si>
  <si>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</si>
  <si>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</si>
  <si>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</si>
  <si>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</si>
  <si>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</si>
  <si>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</si>
  <si>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</si>
  <si>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</si>
  <si>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80.</t>
  </si>
  <si>
    <t>Объем работ и услуг, выполненный организациями связи</t>
  </si>
  <si>
    <t>81.</t>
  </si>
  <si>
    <t>Объем работ, выполненных собственными силами по виду деятельности «строительство» по крупным и средним организациям</t>
  </si>
  <si>
    <t>Инвестиционное развитие</t>
  </si>
  <si>
    <t>82.</t>
  </si>
  <si>
    <t>Объем инвестиций в основной капитал за счет всех источников финансирования</t>
  </si>
  <si>
    <t>83.</t>
  </si>
  <si>
    <t>Объем инвестиций в основной капитал за счет средств бюджета муниципального образования</t>
  </si>
  <si>
    <t>млн.рублей</t>
  </si>
  <si>
    <t>Объем инвестиций на душу населения</t>
  </si>
  <si>
    <t>Развитие малого предпринимательства</t>
  </si>
  <si>
    <t>Количество субъектов малого предпринимательства</t>
  </si>
  <si>
    <t>Численность работников в  малом предпринимательстве</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</si>
  <si>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</si>
  <si>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рублей</t>
  </si>
  <si>
    <t>Сфера предоставления муниципальных услуг</t>
  </si>
  <si>
    <t>Уровень удовлетворенности граждан РФ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</si>
  <si>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</si>
  <si>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муниципальных услуг в электронной форме</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</si>
  <si>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</si>
  <si>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Время ожидания в очереди при обращении заявителя в орган местного самоуправления для получения муниципальных услуг</t>
  </si>
  <si>
    <t>минут</t>
  </si>
  <si>
    <t>Количество многофункциональных центров предоставления государственных и муниципальных услуг</t>
  </si>
  <si>
    <t>Количество удаленных рабочих мест многофункциональных центров предоставления государственных и муниципальных услуг</t>
  </si>
  <si>
    <t>больничными койками</t>
  </si>
  <si>
    <t>амбулаторно-поликлиническими учреждениями</t>
  </si>
  <si>
    <t xml:space="preserve">врачами </t>
  </si>
  <si>
    <t xml:space="preserve">средним медицинским персоналом </t>
  </si>
  <si>
    <t>кв.м на 1 человека</t>
  </si>
  <si>
    <t>федерального значения</t>
  </si>
  <si>
    <t>регионального значения</t>
  </si>
  <si>
    <t>местного значения</t>
  </si>
  <si>
    <t>* Представленный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</si>
  <si>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1. Развитие рынка труда</t>
  </si>
  <si>
    <t>Развитие рынка труда
(в т.ч.организация временного трудоустройства несовершеннолетних граждан в возрасте от 14 до 18 лет в свободное от учебы время;
улучшение условий и охраны труда в учреждениях МО город-курорт Анапа)</t>
  </si>
  <si>
    <t>2. Здравоохранение</t>
  </si>
  <si>
    <t>Строительство офисов врача общей практики</t>
  </si>
  <si>
    <t>Капитальный ремонт соматического корпуса, поликлиники муниципального бюджетного учреждения здравоохранения (далее - МБУЗ) «Детская городская больница»</t>
  </si>
  <si>
    <t>Капитальный ремонт МБУЗ «Родильный дом»</t>
  </si>
  <si>
    <t>Популяризация здорового образа жизни населения</t>
  </si>
  <si>
    <t>1.1</t>
  </si>
  <si>
    <t>1.2</t>
  </si>
  <si>
    <t>1.3</t>
  </si>
  <si>
    <t>МО город-курорт Анапа</t>
  </si>
  <si>
    <t>3. Образование, в т.ч. дошкольное образование и общее образование</t>
  </si>
  <si>
    <t>1</t>
  </si>
  <si>
    <t>Строительство, капитальный ремонт и реконструкция учреждений дошкольного образования, в том числе приобретение объектов недвижимости под детский сад</t>
  </si>
  <si>
    <t>1.4</t>
  </si>
  <si>
    <t>Капитальный ремонт и строительство пристройки МАДОУ Д/с №45 "Виноградинка", Анапский район, ст. Гостагаевская, ул.Кубанская, 30 (45 мест в 2015 году)</t>
  </si>
  <si>
    <t>1.5</t>
  </si>
  <si>
    <t>1.6</t>
  </si>
  <si>
    <t>1.7</t>
  </si>
  <si>
    <t>1.8</t>
  </si>
  <si>
    <t>1.9</t>
  </si>
  <si>
    <t>Строительство детского дошкольного учреждения, Анапский район, х.Воскресенский, ул. Трудовая, 4 (120 мест)</t>
  </si>
  <si>
    <t>г.Анапа</t>
  </si>
  <si>
    <t>ст. Гостагаевская</t>
  </si>
  <si>
    <t>Строительство, капитальный ремонт и реконструкция учреждений общего образования</t>
  </si>
  <si>
    <t>2.1</t>
  </si>
  <si>
    <t>Развитие системы дополнительного образования</t>
  </si>
  <si>
    <t>3.1</t>
  </si>
  <si>
    <t>Укрепление и модернизация материально-технической базы муниципальных учреждений образования</t>
  </si>
  <si>
    <t>4.1</t>
  </si>
  <si>
    <t>Строительство и реконструкция пищеблоков (СОШ №1, ООШ №24, 25, гимназия "Аврора")</t>
  </si>
  <si>
    <t>Поддержка одаренных детей</t>
  </si>
  <si>
    <t>Организация отдыха и оздоровления детей и подростков</t>
  </si>
  <si>
    <t>Организация отдыха и оздоровления детей-сирот и детей, оставшихся без попечения родителей, находящихся под опекой (попечительством), в приемных семьях (в том числе кровных детей), а также организация подвоза детей к месту отдыха и обратно</t>
  </si>
  <si>
    <t>Повышение квалификации педагогических кадров муниципальных учреждений образования</t>
  </si>
  <si>
    <t>4. Физическая культура и спорт</t>
  </si>
  <si>
    <t>5. Культура</t>
  </si>
  <si>
    <t>Строительство спортивного комплекса «Ледовый дворец»</t>
  </si>
  <si>
    <t>Капитальный ремонт, ремонт муниципальных культурно-досуговых учреждений</t>
  </si>
  <si>
    <t>2</t>
  </si>
  <si>
    <t>Укрепление и модернизация материально-технической базы учреждений культуры: ДК п.Виноградный, ДК х.Уташ МБУК "Виноградная ЦКС", МБУК "ДК с.Варваровка", ДК х.Рассвет, ДК х.Нижняя Гостагайка МБУК "Приморская ЦКС", ДК п.Пятихатки МБУК "Приморская ЦКС", ДК х.Красный Курган МБУК "Приморская ЦКС", ДК х.Красный МБУК "Приморская ЦКС", ДК с.Джигинка, МБУК "ДК ст.Благовещенской", МБУК "Центр культуры "Родина"</t>
  </si>
  <si>
    <t>3</t>
  </si>
  <si>
    <t>Развитие детских школ искусств</t>
  </si>
  <si>
    <t>Ремонт МБОУ ДОД ДШИ № 3</t>
  </si>
  <si>
    <t>4</t>
  </si>
  <si>
    <t>Подготовка, переподготовка, повышение квалификации кадров муниципальных учреждений культуры</t>
  </si>
  <si>
    <t>3.2</t>
  </si>
  <si>
    <t>3.3</t>
  </si>
  <si>
    <t>3.4</t>
  </si>
  <si>
    <t>с.Джигинка</t>
  </si>
  <si>
    <t>6. Топливно-энергетический комплекс</t>
  </si>
  <si>
    <t>Газификация сельских населенных пунктов</t>
  </si>
  <si>
    <t>в том числе:</t>
  </si>
  <si>
    <t>Схема газоснабжения х. Тарусин. Газопровод высокого давления к ГРП №1 хут.Тарусин</t>
  </si>
  <si>
    <t>х. Тарусин</t>
  </si>
  <si>
    <t>пос.Уташ</t>
  </si>
  <si>
    <t>Газопровод высокого давления к ГРП №4 пос.Уташ</t>
  </si>
  <si>
    <t>Газопровод высокого давления к ГРП №6 и ГРП №6 ст.Гостагаевская</t>
  </si>
  <si>
    <t>ст.Гостагаевская</t>
  </si>
  <si>
    <t>1.10</t>
  </si>
  <si>
    <t>Газопровод высокого давления к ГРП №7 и ГРП №7 ст.Гостагаевская</t>
  </si>
  <si>
    <t>1.11</t>
  </si>
  <si>
    <t>1.12</t>
  </si>
  <si>
    <t>Газопровод высокого давления к ГРП №5 и ГРП №5 ст.Гостагаевская</t>
  </si>
  <si>
    <t>1.13</t>
  </si>
  <si>
    <t>с.Витязево</t>
  </si>
  <si>
    <t>1.14</t>
  </si>
  <si>
    <t>1.15</t>
  </si>
  <si>
    <t>1.16</t>
  </si>
  <si>
    <t>Корректировка схемы газоснабжения х. Песчаный. Газопровод низкого давления хут.Песчаный</t>
  </si>
  <si>
    <t>с.Гай-Кодзор</t>
  </si>
  <si>
    <t>Газопровод высокого давления к ГРП хут.Розы Люксембург и хут.Черный</t>
  </si>
  <si>
    <t>хут.Розы Люксембург и хут.Черный</t>
  </si>
  <si>
    <t>Газопровод высокого давления к ГРП хут.Б.Разнокол и хут.М.Разнокол</t>
  </si>
  <si>
    <t>Схема газоснабжения хут.Веселая Горка. Газопровод высокого давления к ГРП хут.Веселая Горка</t>
  </si>
  <si>
    <t>хут.Веселая Горка</t>
  </si>
  <si>
    <t>Корректировка схемы газоснабжения по северной стороне ул.Краснодарской с.Джигинка</t>
  </si>
  <si>
    <t>Корректировка схемы газоснабжения по южной стороне ул.Новая хут.Уташ</t>
  </si>
  <si>
    <t>хут.Уташ</t>
  </si>
  <si>
    <t>Энергосбережение и повышение энергетической эффективности</t>
  </si>
  <si>
    <t>в том числе: 
повышение энергетической эффективности при передаче тепловой энергии</t>
  </si>
  <si>
    <t>энергосбережение в бюджетной сфере</t>
  </si>
  <si>
    <t>повышение энергетической эффективности в системах водоснабжения и водоотведения</t>
  </si>
  <si>
    <t>энергосбережение в жилищном фонде</t>
  </si>
  <si>
    <t>2.2</t>
  </si>
  <si>
    <t>2.3</t>
  </si>
  <si>
    <t>2.4</t>
  </si>
  <si>
    <t>Итого:</t>
  </si>
  <si>
    <t>Проведение капитального ремонта многоквартирных домов</t>
  </si>
  <si>
    <t>Реконструкция и капитальный ремонт объектов теплоснабжения</t>
  </si>
  <si>
    <t>Водоснабжение и водоотведение МО город-курорт Анапа</t>
  </si>
  <si>
    <t>Пристройка к зданию насосной станции 2-го подъема хут.Заря для монтажа установок по удалению железа, сероводорода и жесткости.</t>
  </si>
  <si>
    <t>хут.Заря</t>
  </si>
  <si>
    <t>Реконструкция основания под РЧВ емкостью 100м3, обвязка резервуаров, установка уровнемеров на насосной станции 2-го подъема хут.Заря</t>
  </si>
  <si>
    <t>2.5</t>
  </si>
  <si>
    <t>Водопровод по ул. Мира хут.Заря до хут.Рассвет и по ул.Набережной до клуба хут.Рассвет</t>
  </si>
  <si>
    <t>Разработка, экспертиза рабочей проектно-сметной документации и строительство очистных сооружений канализации с полной биологической очисткой сточных вод в ст.Гостагаевская на 2000 м3/сут.</t>
  </si>
  <si>
    <t>Строительство объекта "Водоотведение и водоснабжение по Пионерскому проспекту и курортной зоне город- курорт Анапа"</t>
  </si>
  <si>
    <t>Водоснабжение ст.Гостагаевская</t>
  </si>
  <si>
    <t>Финансирование не предусмотрено на 2014 год</t>
  </si>
  <si>
    <t>Устройство пандусов для граждан с ограниченными возможностями здоровья</t>
  </si>
  <si>
    <t>Благоустройство территории МО город-курорт Анапа</t>
  </si>
  <si>
    <t>в том числе: обустройство детских игровых площадок</t>
  </si>
  <si>
    <t>ремонт тротуаров</t>
  </si>
  <si>
    <t>ремонт и содержание малых архитектурных форм</t>
  </si>
  <si>
    <t>уличное освещение</t>
  </si>
  <si>
    <t>организация и содержание мест захоронения</t>
  </si>
  <si>
    <t>Модернизация системы наружного освещения</t>
  </si>
  <si>
    <t>Предоставление социальных выплат гражданам, улучшающим жилищные условия при помощи жилищных кредитов</t>
  </si>
  <si>
    <t>Предоставление социальных выплат гражданам, состоящим на учете в качестве нуждающихся в улучшении жилищных условий</t>
  </si>
  <si>
    <t>Обеспечение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</si>
  <si>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Город Анапа, сельские округа: Анапский, Благовещен-ский, Виноградный, Витязевский, Гайкодзорский, Гостагаевский, Джигинский, Первомайский, Приморский, Супсехский</t>
  </si>
  <si>
    <t>Развитие и поддержка социоклубной системы, организация работы по месту жительства</t>
  </si>
  <si>
    <t>Формирование здорового образа жизни, развитие массового молодежного спорта и туризма</t>
  </si>
  <si>
    <t>Организация отдыха и оздоровления молодежи</t>
  </si>
  <si>
    <t>Продвижение курортно-рекреационного потенциала и туристских возможностей курорта Анапа</t>
  </si>
  <si>
    <t>Развитие малого и среднего предпринимательства</t>
  </si>
  <si>
    <t>Повышение инвестиционной привлекательности МО г-к Анапа и участие в конгрессно-выставочных меропиятиях</t>
  </si>
  <si>
    <t>Развитие виноградарства и садоводства</t>
  </si>
  <si>
    <t>Профилактика возникновения инфекционных заболеваний сельскохозяйственных животных и птицы</t>
  </si>
  <si>
    <t>Предупреждение риска заноса, распространения и ликвидация африканской чумы свиней</t>
  </si>
  <si>
    <t>Поддержка малых форм хозяйствования</t>
  </si>
  <si>
    <t>Улучшение жилищных условий граждан, проживающих в сельской местности</t>
  </si>
  <si>
    <t>Капитальный ремонт и ремонт автомобильных дорог общего пользования местного значения</t>
  </si>
  <si>
    <t>Содержание автомобильных дорог общего пользования местного значения</t>
  </si>
  <si>
    <t>Снижение рисков чрезвычайных ситуаций, повышение безопасности населения на территории МО.г-к Анапа</t>
  </si>
  <si>
    <t>Развитие муниципальной пожарной охраны, осуществление мероприятий по обеспечению первичных мер пожарной безопасности, создание условий для деятельности добровольной пожарной охраны</t>
  </si>
  <si>
    <t>Формирование земельных участков для решения вопросов местного значения и муниципальных нужд</t>
  </si>
  <si>
    <t>Совершенствование муниципальной информационной системы</t>
  </si>
  <si>
    <t>Организация информирования граждан о деятельности органов местного самоуправления МО город-курорт Анапа</t>
  </si>
  <si>
    <t>Социальное обеспечение муниципальных служащих-пенсионеров</t>
  </si>
  <si>
    <t>Социальное обеспечение почетных граждан МО город-курорт Анапа</t>
  </si>
  <si>
    <t>Подготовка, переподготовка, повышение квалификации кадров органов местного самоуправления</t>
  </si>
  <si>
    <t>Информирование о памятных датах и знаменательных событиях</t>
  </si>
  <si>
    <t>Развитие территориального общественного самоуправления</t>
  </si>
  <si>
    <t>Укрепление правопорядка, профилактика правонарушений, терроризма и противодействия коррупции</t>
  </si>
  <si>
    <t>Профилактика экстремизма и гармонизация межнациональных отношений</t>
  </si>
  <si>
    <t>Всего по программным мероприятиям:</t>
  </si>
  <si>
    <t>2014 год</t>
  </si>
  <si>
    <t>Темп роста реальной среднемесячной начисленной заработной платы</t>
  </si>
  <si>
    <t>-</t>
  </si>
  <si>
    <t>187,4/ 8649</t>
  </si>
  <si>
    <t>5/410</t>
  </si>
  <si>
    <t>1/37</t>
  </si>
  <si>
    <t>5/195</t>
  </si>
  <si>
    <t>г. Анапа</t>
  </si>
  <si>
    <t>Проведены олимпиады школьников, награждение участников и призеров муниципальных конкурсов.</t>
  </si>
  <si>
    <t>Подготовлена  исходно- разрешительная документация. Ведется работа по получению технических условий на подключение к инженерным коммуника-циям. РЭК КК разрабатывается индивидуальный тариф на электроснабжение.</t>
  </si>
  <si>
    <t xml:space="preserve">Произведена замена воздушных линий   электропередачи  - 2,9км. Монтаж воздушных линий электропередачи- 7,8км.  Установка энергосберегающих ПРА -1751шт.                   </t>
  </si>
  <si>
    <t>Финансирование запланировано на 2015-2016 годы</t>
  </si>
  <si>
    <t>Площадь отремонтированных тротуаров 3274кв.м.</t>
  </si>
  <si>
    <t>Произведена замена светильников 805 шт. Установлены шкафы управления энергосберегающей системы уличного освещения – 16шт.</t>
  </si>
  <si>
    <t>Расходы направлены на подготовку XIII международ. инвест. форума «Сочи – 2014».</t>
  </si>
  <si>
    <t>Поддержка сельскохозяйствен-ных товаропроизводите-лей</t>
  </si>
  <si>
    <t>Проводится замена устаревшего компьютерного, серверного и сетевого оборудования администрации МО г-к Анапа, поддержка информационных ресурсов в сети "Интернет".</t>
  </si>
  <si>
    <t>Ежемесячная доплата к государственной пенсии в сумме 2200 руб. производится 17 чел.</t>
  </si>
  <si>
    <t>Ежемесячная выплата пенсии выплачивается 85 чел.</t>
  </si>
  <si>
    <t xml:space="preserve">Прошли обучение 15 муниципальных служащих. </t>
  </si>
  <si>
    <t>Адресная соц. помощь в виде единовременной денежной выплаты ветеранам ВОВ; подарки, цветы ветеранам в связи с памятными датами.</t>
  </si>
  <si>
    <t>Ежемесячные выплаты руководителям ТОС.</t>
  </si>
  <si>
    <t>Проведены праздник армянской национальной культуры День Хачкара (с. Гайкодзор) и греческой нац. культуры с.Витязево.</t>
  </si>
  <si>
    <t>Курорты (55.85 ОКВЭД)</t>
  </si>
  <si>
    <t>строительство первой очереди многофункционального комплекса «Золотая бухта»</t>
  </si>
  <si>
    <t>2007-2013</t>
  </si>
  <si>
    <t>введен в эксплуатацию</t>
  </si>
  <si>
    <t>соблюден</t>
  </si>
  <si>
    <t>Курорты (55.1 ОКВЭД)</t>
  </si>
  <si>
    <t>реконструкция пансионата «Виктория»</t>
  </si>
  <si>
    <t>2012-2013</t>
  </si>
  <si>
    <t xml:space="preserve">строительство дельфинария </t>
  </si>
  <si>
    <t>Жилищное строительство(45.21 ОКВЭД)</t>
  </si>
  <si>
    <t>строительство многоквартирного жилого дома</t>
  </si>
  <si>
    <t>2008-2013</t>
  </si>
  <si>
    <t>Энергетика (40.1 ОКВЭД)</t>
  </si>
  <si>
    <t>Инвестиционная программа электросетевой организации ОАО«Кубаньэнерго»</t>
  </si>
  <si>
    <t>МО г-к. Анапа</t>
  </si>
  <si>
    <t>Инвестиционная программа электросетевой организации ОАО «НЭСК-электросети»</t>
  </si>
  <si>
    <t>реконструкция базы отдыха «Ладога»</t>
  </si>
  <si>
    <t>2012-2014</t>
  </si>
  <si>
    <t>ст.Благовещенская</t>
  </si>
  <si>
    <t>расширение пансионата «Шингари»</t>
  </si>
  <si>
    <t>с.Сукко</t>
  </si>
  <si>
    <t>исключен</t>
  </si>
  <si>
    <t>не соблюден</t>
  </si>
  <si>
    <t>реконструкция и строительство пансионата «Ласточка»</t>
  </si>
  <si>
    <t>2013-2015</t>
  </si>
  <si>
    <t>Курорты (85.11.2 ОКВЭД)</t>
  </si>
  <si>
    <t>реконструкция санатория «Нефтяник Кубани»</t>
  </si>
  <si>
    <t>2007-2015</t>
  </si>
  <si>
    <t>строительство комплекса ЛОК «Витязь» (2-ая очередь) «курортная деревня»</t>
  </si>
  <si>
    <t>2007-2014</t>
  </si>
  <si>
    <t>строительство лечебно-оздоровительного комплекса курортного обслуживания</t>
  </si>
  <si>
    <t>2013-2016</t>
  </si>
  <si>
    <t>строительство</t>
  </si>
  <si>
    <t>Курорты (85.11 ОКВЭД)</t>
  </si>
  <si>
    <t>строительство универсального спортивно-оздоровительного комплекса</t>
  </si>
  <si>
    <t>2013-2014</t>
  </si>
  <si>
    <t>Сельское хозяйство (01.13.1 ОКВЭД)</t>
  </si>
  <si>
    <t>создание центра энотерапии и объектов агротуризма</t>
  </si>
  <si>
    <t>2011-2017</t>
  </si>
  <si>
    <t>построено, установка оборудования, посадка виноградников</t>
  </si>
  <si>
    <t>Жилищное строительство (45.21 ОКВЭД)</t>
  </si>
  <si>
    <t>строительство жилого комплекса «Высокий берег»</t>
  </si>
  <si>
    <t>«строительство жилого комплекса «Солнечный», 2 этап</t>
  </si>
  <si>
    <t>2010-2014</t>
  </si>
  <si>
    <t>строительство жилого комплекса «Бельведер»</t>
  </si>
  <si>
    <t>2011-2015</t>
  </si>
  <si>
    <t>строительство жилого комплекса «Резиденция «Утриш»</t>
  </si>
  <si>
    <t>строительство жилого комплекса «Рождественский»</t>
  </si>
  <si>
    <t>штукатурка внутренних помещений</t>
  </si>
  <si>
    <t>строительство жилого комплекса «Горгиппия»</t>
  </si>
  <si>
    <t>2012-2019</t>
  </si>
  <si>
    <t>строительство жилого комплекса со встроено-пристроенными помещениями, «Лазурное побережье»</t>
  </si>
  <si>
    <t>Строительство жилого комплекса «Тургеневский», 2-ая очередь</t>
  </si>
  <si>
    <t>Жилищно-коммунальное хозяйство(51.47, 52.4, 74.8, 90.02 ОКВЭД)</t>
  </si>
  <si>
    <t>строительство мусоро-перерабатывающего комплекса</t>
  </si>
  <si>
    <t>2009-2016</t>
  </si>
  <si>
    <t>х.Красный</t>
  </si>
  <si>
    <t>Жилищно-коммунальное хозяйство(45.24 ОКВЭД)</t>
  </si>
  <si>
    <t>строительство объекта водоснабжения</t>
  </si>
  <si>
    <t>строительство объекта водоотведения</t>
  </si>
  <si>
    <t>Наименование поселения</t>
  </si>
  <si>
    <t>Сроки реализации</t>
  </si>
  <si>
    <t>Объем финансирования, тыс. руб.</t>
  </si>
  <si>
    <t>Бюджетные ассигнования не утверждены Законом о краевом бюджете</t>
  </si>
  <si>
    <t xml:space="preserve">Приобретены путевки по тематическому отдыху детей.
</t>
  </si>
  <si>
    <t>Средства федерального бюджета</t>
  </si>
  <si>
    <t>Мероприятие выполнено</t>
  </si>
  <si>
    <t>Создание благоприятных условий для формирования квалифицированного кадрового состава медицинских учреждений</t>
  </si>
  <si>
    <t>Приобретение медицинского оборудования для отделения II этапа выхаживания новорожденных МБУЗ «Городская больница»</t>
  </si>
  <si>
    <t>Мероприятие выополнено</t>
  </si>
  <si>
    <t>Выполнен капитальный ремонт, ремонт МБУК "ДК "Молодежный", МБУК "Приморская ЦКС", МБУК "Городской театр",  МБУК "Анапская ЦКС",  МБУК "Виноградная ЦКС", МБУК "Приморская ЦКС", МБУК "Гайкодзорская ЦКС"</t>
  </si>
  <si>
    <t>Приобретено мультимедийное оборудование, музыкальное оборудование, световое и сценическое оборудование, костюмы, орг.техника.</t>
  </si>
  <si>
    <t xml:space="preserve">2013 год </t>
  </si>
  <si>
    <t>Мероприятие выполнено. Прошли обучение 23 сотрудников учреждений культуры</t>
  </si>
  <si>
    <t>6. Молодежная политика</t>
  </si>
  <si>
    <t>Творческое и интеллектуальное развитие молодых граждан</t>
  </si>
  <si>
    <t>Организация работы координаторов с молодёжью и специалистов по трудоустройству муниципального образования город курорт Анапа</t>
  </si>
  <si>
    <t>Мероприятие выполнено. Экономия в результате конкурсных процедур.</t>
  </si>
  <si>
    <t>7. Топливно-энергетический комплекс</t>
  </si>
  <si>
    <t>Мероприятие выполнено. В целях профилактики асоциальных явлений в подростково-молодежной среде, формирования здорового образа жизни, а также физического развития за отчетный период проведено порядка 100 мероприятий</t>
  </si>
  <si>
    <t>Мероприятие выполнено. Организованы и проведены различные мероприятия: фестиваль современного молодежного творчества «Свежий ветер», весенний и осенний турнир по игре «Что? Где? Когда?» среди подростково-молодежных клубов, школьников, студентов, работающей молодежи и т.д.</t>
  </si>
  <si>
    <t>Мероприятие направлено на функционирование клубов военно-спортивной, туристкой направленностей.</t>
  </si>
  <si>
    <t>Реализована летняя оздоровительная программа «Велобум», проведены профильные оздоровительные смены для подростков 14-17 лет «Военно-спортивный слёт «Дозор»</t>
  </si>
  <si>
    <t>8. Жилищно-коммунальное хозяйство</t>
  </si>
  <si>
    <t>Переселение граждан из аварийного жилищного фонда</t>
  </si>
  <si>
    <t>Приобретено 5 квартир, общей площадью 172,4м2</t>
  </si>
  <si>
    <t xml:space="preserve">Произведен капитальный ремонт 18 многоквартирных жилых домов МО г-к Анапа </t>
  </si>
  <si>
    <t xml:space="preserve">Произведен капитальный ремонт 3 многоквартирных жилых домов МО г-к Анапа </t>
  </si>
  <si>
    <t>коммунальное хозяйство</t>
  </si>
  <si>
    <t>Строительство объектов теплоснабжения</t>
  </si>
  <si>
    <t xml:space="preserve">Высажено декаративных цветов: 170499 шт., многолетних - 52852 шт., посадка 72 деревьев и 570 кустарников, 87 можжевельников, засеяно 3153 м2 газонов и 4810 м2 рулонных газонов, установлено металлических конструкций: бутоны 48шт., мобильных деревьев 42 шт, вазоны 160 шт., пальмы 26 шт. </t>
  </si>
  <si>
    <t>Выполнен ремонт 27 детских игровых комплексов и комплексов спортивных тренажеров</t>
  </si>
  <si>
    <t xml:space="preserve">Площадь отремонтированных тротуаров 1125,5м2, бордюры 918м/п и 553,5 м/п                     
</t>
  </si>
  <si>
    <t>Приобретено комплектов скамеек и урн - 125шт., таблички для памятников военной истории - 52 шт.</t>
  </si>
  <si>
    <t>Выполнен ремонт скамеек и урн 80 комплектов, установлено скамеек и урн 50 комплектов</t>
  </si>
  <si>
    <t>Выполнен ремонт скамеек и урн 280 комплектов, установлено детских и спортивных игровых комплексов 9шт.</t>
  </si>
  <si>
    <t>Ежемесячно обслуживается - 4114 светильников наружного освещения города.</t>
  </si>
  <si>
    <t>Содержание мест захоронения в 10-ти сельских округах и 2-х городских кладбищ</t>
  </si>
  <si>
    <t>Проведено расширение территории городского кладбища г. Анапа</t>
  </si>
  <si>
    <t>Проведены мероприятия по организации подвоза детей в детские оздоровительные лагеря, к морю, к месту проведения муниципальных и краевых мероприятий и обратно, а также страхования их жизни и здоровья в пути следования.</t>
  </si>
  <si>
    <t>Предоставлены выплаты трем молодым семьям.</t>
  </si>
  <si>
    <t xml:space="preserve">Предоставлены социальные выплаты на приобретение жилого помещения 3-м ветеранам ВОВ и двум участникам ликвидации на ЧАЭС за счет средств федерального бюджета на сумму 3673,6 тыс. руб. и 3 771,1 тыс. руб. </t>
  </si>
  <si>
    <t>Выполнена проектно-сметная доукментация на обеспечение инженерной инфраструктурой земельных участков, выделенных для 275 многодетных семей.</t>
  </si>
  <si>
    <t>Получены положительные заключения гос. экспертизы по объектам с. Джигинка, х.Уташ, ст. Гостагаевская.</t>
  </si>
  <si>
    <t>9. Обеспечение доступности жилья</t>
  </si>
  <si>
    <t>Проведены: туристическая выставка «Курорты и туризм» г.Сочи; «Анапа – самое яркое солнце России» г. Анапа; «Интурмаркет» г. Москва. Приобретен рекламный, информационный и сувенирный материал.</t>
  </si>
  <si>
    <t>Предоставлены субсидии субъектам малого предпринимательства на ранней стадии  их деятельности.</t>
  </si>
  <si>
    <t xml:space="preserve">Предоставлена социальная выплата молодой семье в рамках федеральной программы. </t>
  </si>
  <si>
    <t>Выполняется весь комплекс агротехничес-ких мероприятий в отрасли. Посажено 30га молодых насаждений виноградника.</t>
  </si>
  <si>
    <t>Мероприятие выполнено. Экономия средств за счет проведенных аукционов.</t>
  </si>
  <si>
    <t>Работы выполнены в полном объеме</t>
  </si>
  <si>
    <t>Финансирование из федерального бюджета не производилось. Мероприятие выполнено частично</t>
  </si>
  <si>
    <t>Открытие новых муниципальных автобусных маршрутов регулярного сообщения</t>
  </si>
  <si>
    <t>Построено 4 автобусных остановочных пункта. Отремонтировано и адаптировано под доступность маломобильными группами населения 6 автобусных остановочных пунктов.</t>
  </si>
  <si>
    <t>Приобретены 15 штук информационны табличек на остановочных павильонах города</t>
  </si>
  <si>
    <t>Обновлены информацион-ные таблички на остано-вочных павильонах города</t>
  </si>
  <si>
    <t>Приобретение автобусов с улучшенными технико-экономическими и экологическими характеристиками для обслуживания городских и пригородных автобусных маршрутов регулярного сообщения</t>
  </si>
  <si>
    <t xml:space="preserve">Мероприятие выполнено. "Анапским ПАТП" приобретено 85 автобусов малой вместительности </t>
  </si>
  <si>
    <t>Создание условий для проезда маломобильных граждан</t>
  </si>
  <si>
    <t>Мероприятие выполнено. Приобретено 11 автобусов для лиц с ограниченными возможностями</t>
  </si>
  <si>
    <t>Проведение мероприятий по совершенствованию пассажирских перевозок в МО город-курорт Анапа (организация пассажиропотока, оптимизация маршрутной сети)</t>
  </si>
  <si>
    <t xml:space="preserve">Выполнен ремонт дорог общего пользования 9473 пм  ремонт дорог вне населенных пунктов 2870 пм </t>
  </si>
  <si>
    <t>Выполнен ремонт а/б покрытия дорог 27899 м2,ремонт щебеночного покрытия дорог 106077м2, ремонт тротуаров в а/б исполнении 3040м2, установка бруса 489м, ремонт дорожного полотна 49 909м2.</t>
  </si>
  <si>
    <t>Выполне ремонт улично-дорожной сети (2 420 м2) нанесение дорожной разметки краской 29899,6 м2 и пластиком 1500м2, вертикальная дор. разметка 33851 м.п. Текущее содержание и обслуживание светофоров-32шт. Установка плоских дорожных знаков-201 шт., замена-165 шт.</t>
  </si>
  <si>
    <t>Установлено дорожных знаков 567шт, установлено и замено дорожных знаков с флуоресцентным фоном 210 шт., нанесено вертикальной разметки 19107м/п, горизонтальной разметки краской 30503,4м2, холодным пластиком 997м2</t>
  </si>
  <si>
    <t>Расчистка русел рек:
Кубань, Сукко, Гостагайка, Уташ, Анапка, Котлома</t>
  </si>
  <si>
    <t>В рамках муниципального контракта выполнено изготовление плакатов, листовок, памяток, по профилактическим мерам антитеррористического характера и действиям при возникновении чрезвычайных ситуаций.</t>
  </si>
  <si>
    <t>Выполнение работ по модернизации региональной автоматизированной системы централизованного оповещения населения (в том числе монтаж и установка аппаратуры)</t>
  </si>
  <si>
    <t>Создание системы обеспечения вызова экстренных оперативных служб по единому номеру «112»</t>
  </si>
  <si>
    <t>Развитие гражданской обороны и защиты населения МО город-курорт Анапа</t>
  </si>
  <si>
    <t>Приобретен, выполнен монтаж и содержание резервных источников питания на запасных пунктах управления с дополнительным оборудованием их системой электроснабжения и освещения для работы в полевых условиях</t>
  </si>
  <si>
    <t>закуплены 3 мобильных комплекта первичных средств тушения пожаров и противопожарного инвентаря на автомобильных прицепах, предназначенных для тушения пожаров</t>
  </si>
  <si>
    <t>Установлен и подключен к автоматическим пожарным сигнализациям оборудования системы пожарного мониторинга в 19 образовательных учреждениях и 7 учреждениях культуры</t>
  </si>
  <si>
    <t xml:space="preserve">Заключены 10 муниципальных контрактов с целью освещения деятельности органов местного самоуправления МО г-к Анапа в электронных и печатных средствах массовой информации. </t>
  </si>
  <si>
    <t>Мероприятие выполнено. Решение вопросов местного значения.</t>
  </si>
  <si>
    <t xml:space="preserve">Размещен материал в электронных и печатных средствах массовой информации </t>
  </si>
  <si>
    <t>Примечание</t>
  </si>
  <si>
    <t>Наименование мероприятия (объекты)</t>
  </si>
  <si>
    <t>10. Архитектура и градостроительство</t>
  </si>
  <si>
    <t>11. Развитие экономики</t>
  </si>
  <si>
    <t>Подготовка документации по планировке территории (проект планировки с проектом межевания территории игорной зоны «Азов-Сити» в районе станицы Благовещенской, городской округ город-курорт Анапа)</t>
  </si>
  <si>
    <t>ст.Благове- щенская</t>
  </si>
  <si>
    <t>Министерство финансов Краснодарского края, вопрос о выделении средств из краевого бюджета планировало при наличии профицита.</t>
  </si>
  <si>
    <t>Разработка программы комплексного развития систем коммунальной инфраструктуры</t>
  </si>
  <si>
    <t>Финансирование не проводилось.</t>
  </si>
  <si>
    <t>45.2</t>
  </si>
  <si>
    <t>строительство комплекса туристических гостиниц</t>
  </si>
  <si>
    <t>2010-2013</t>
  </si>
  <si>
    <t>Строительство жилого комплекса "Тургеневский" на территории муниципального образования город-курорт Анапа</t>
  </si>
  <si>
    <t>2011-2013</t>
  </si>
  <si>
    <t>г.Анапа, ул. Шевченко, 288</t>
  </si>
  <si>
    <t>строительство жилого комплекса "Солнечный-2-ой этап"</t>
  </si>
  <si>
    <t>Пионерский проспект 255</t>
  </si>
  <si>
    <t>проектирование стадии Проект, строительство объекта КЛ10 кв РП ТП "Высокий берег и реконструкция ТП", подземная прокладка инженерной инфраструктуры</t>
  </si>
  <si>
    <t>крестьянско-фермерское хозяйство "Дубовая роща"</t>
  </si>
  <si>
    <t>2014-2016</t>
  </si>
  <si>
    <t>г.Анапа, ст. Гостагаевская</t>
  </si>
  <si>
    <t>строительство объекта "Фармацевтический завод</t>
  </si>
  <si>
    <t>Капитальная реконструкция комплекса SPA Довиль Hotel and SPA</t>
  </si>
  <si>
    <t>2014-2015</t>
  </si>
  <si>
    <t>г.Анапа, Пионерский проспект, 14</t>
  </si>
  <si>
    <t>4/265</t>
  </si>
  <si>
    <t>Электроснабжение</t>
  </si>
  <si>
    <t>12. Развитие АПК</t>
  </si>
  <si>
    <t>13. Транспорт</t>
  </si>
  <si>
    <t>14. Дорожное хозяйство</t>
  </si>
  <si>
    <t>15. Предупреждение ЧС</t>
  </si>
  <si>
    <t>16. Повышение эффективности муниципального управления</t>
  </si>
  <si>
    <t>2013 год (факт)</t>
  </si>
  <si>
    <t>2012 год (факт)</t>
  </si>
  <si>
    <t>2/80</t>
  </si>
  <si>
    <t>189,3/ 9474,0</t>
  </si>
  <si>
    <t>тыс. м2 общей площади</t>
  </si>
  <si>
    <t>тыс. м2</t>
  </si>
  <si>
    <t>га</t>
  </si>
  <si>
    <t>млн.пасс.км/ тыс.пасс.</t>
  </si>
  <si>
    <t>Сумма инвестиций тыс.рублей</t>
  </si>
  <si>
    <t>2012-2016</t>
  </si>
  <si>
    <t>Курорты (55,1 ОКВЭД)</t>
  </si>
  <si>
    <t>Производство фармацевтических препаратов и материалов (ОКВЭД 24.42.1 )</t>
  </si>
  <si>
    <t>2/210</t>
  </si>
  <si>
    <t>3/187</t>
  </si>
  <si>
    <t>Мероприятие выполнено.</t>
  </si>
  <si>
    <t>2015 год</t>
  </si>
  <si>
    <t>Реконструкция бывшего здания хирургического корпуса МБУЗ "Городская больница" с последующим переводом в него первичного сосудистого отделения</t>
  </si>
  <si>
    <t>Приобретение медицинского оборудования для первичного сосудистого отделения в МБУЗ "Городская больница"</t>
  </si>
  <si>
    <t>Капитальный ремонт МАДОУ д/с № 25 "Ёлочка", Анапский район, пос.Виноградный, ул.Таманская, 8 (15 мест в 2013 году и 100 мест в 2015 году)</t>
  </si>
  <si>
    <t>Строительство детского дошкольного учреждения, г.Анапа, ул.Ленина, 191а (280 мест)</t>
  </si>
  <si>
    <t>Капитальный ремонт МБДОУ д/с №12 "Солнышко", г.Анапа, 12 МКР, 25, 146 (15 мест)</t>
  </si>
  <si>
    <t>Капитальный ремонт МБДОУ д/с №26 "Василек", х.Уташ, ул.Мира, 57 (15 мест)</t>
  </si>
  <si>
    <t>Капитальный ремонт ДЮСШ "Олимп", ДЮСШ №3</t>
  </si>
  <si>
    <t>Финансирование запланировано на 2016-2017 годы</t>
  </si>
  <si>
    <t>Схема газоснабжения х.Красная Скала. Газопровод высокого давления к ГРП №1 хут.Красная Скала</t>
  </si>
  <si>
    <t>Газопровод высокого давления к ШГРП №3 и ШГРП №3 хут.Рассвет</t>
  </si>
  <si>
    <t>Газопровод высокого давления к ШГРП №4 и ШГРП №4 хут.Заря</t>
  </si>
  <si>
    <t>Схема газоснабжения хут. В.Ханчакрак и хут.Н.Ханчакрак. Газопровод высокого давления к ГРП хут. В.Ханчакрак и хут.Н.Ханчакрак.</t>
  </si>
  <si>
    <t>Победителем открытого конкурса является ООО "Росстрой-Инжиринг", 20.05.2015 г. был заключен МК, срок разработки ПСД - 17.08.15 г.; прохождение гос. Экспертизы - 18.12.15 г. СМР: после получения гос.экспертизы, будет подана заявка в министерство ТЭК на включение в краевую программу "Развитие ТЭК" на 2016 год</t>
  </si>
  <si>
    <t>Аукцион отыгран, контракт заключен. Работы выполнены.</t>
  </si>
  <si>
    <t>Финансирование запланировано на 2016 год. ПСД</t>
  </si>
  <si>
    <t>Финансирование запланировано на 2018 год.</t>
  </si>
  <si>
    <t>хут. Песчаный</t>
  </si>
  <si>
    <t>Не предусмотрен на 2015</t>
  </si>
  <si>
    <t>хут. Красная Скала</t>
  </si>
  <si>
    <t>хут. Рассвет</t>
  </si>
  <si>
    <t>хут. Заря</t>
  </si>
  <si>
    <t>Финансирование запланировано на 2017 год. ПСД</t>
  </si>
  <si>
    <t>с. Гай-Кодзор</t>
  </si>
  <si>
    <t>Газопровод среднего давления к ШГРП №2 и ШГРП №2 с.Г ай-Кодзор</t>
  </si>
  <si>
    <t>Не предусмотрен на 2015 год</t>
  </si>
  <si>
    <t>хут.Б.Разнокол и хут.М.Разнокол</t>
  </si>
  <si>
    <t>хут. В.Ханчакрак и хут.Н.Ханчакрак</t>
  </si>
  <si>
    <t>Выполнено</t>
  </si>
  <si>
    <t>Бурение артезианской скважины и обустройство первого пояса зоны санитарной охраны для с.Бужор в районе стадиона с.Гай-Кодзор и строительство водопровода Ду 100-150 мм от новой скважины для РВЧ для с.Бужор</t>
  </si>
  <si>
    <t>хут.Заря до хут.Рассвет</t>
  </si>
  <si>
    <t>город- курорт Анапа"</t>
  </si>
  <si>
    <t>Финансирнование запланировано на 2016-2017 годы</t>
  </si>
  <si>
    <t>Положительное заключение Главгосэкспертизы получено</t>
  </si>
  <si>
    <t>Бюджетные ассигнования не утверждены Законом от 12.12.2014 года № 3068 "О краевом бюджете на 2015 год и плановый период 2016 и 2017 годов"</t>
  </si>
  <si>
    <t>принято новое постановление администрации МО город-курорт Анапа от 27.01.2015 №247:мероприятие передано управлению капитального строительства администрации МО город-курорт Анапа</t>
  </si>
  <si>
    <t>принято новое постановление администрации МО город-курорт Анапа от 28.01.2015 №256</t>
  </si>
  <si>
    <t>принято новое постановление администрации МО город-курорт Анапа от 27.01.2015 №257</t>
  </si>
  <si>
    <t>Капитальный ремонт а/б покрытия г.Анапа ул.Ленина от ул.Крымской до ул.Промышленной; ул.Новороссийская от ул.Крымской до ул.Промышленной; ул.Садовая; ул.Таежной от ул.Славянской до ул.Анапское шоссе; ул.Станичная, ул.Северная;</t>
  </si>
  <si>
    <t>Капитальный ремонт а/б покрытия по ул.Садовой от ул.Мира до ул.Полевой с.Юровка</t>
  </si>
  <si>
    <t>Капитальный ремонт а/б покрытия подъезд к х.Просторный</t>
  </si>
  <si>
    <t>Капитальный ремонт а/б покрытия с.Варваровка, ул.Зеленая; т.Анапская, ул.Набережная (от трассы до конечной 124 маршрута)</t>
  </si>
  <si>
    <t>Ремонт а/б покрытия х.Красный, ул.Мира; х.Нижняя Гостагайка, ул.Зеленая; с.Су-Псех, ул.Терешкова; с.Сукко, ул.Киблерова; п.Виноградный ул.Красная</t>
  </si>
  <si>
    <t>Ремонт а/б покрытия с.Варваровка, ул.Кавказская; п.Просторный, ул.Советская, ул.Центральная; ст.Благовещенская ул. Школьная (от пер.Светлый до ул.Лиманная); ст.Гостагаевская ул. Солнечная (от ул.Советская до ул.Комсомольская); с.Гай-Кодзор ул.Лесная, ул.Трудящихся; х.Юбилейный ул.Юбилейная</t>
  </si>
  <si>
    <t>Грейдирование ст.Анапская пер. Строителей, ул.Анапская 0-66, п.Уташ ул.Мира; х. Рассвет мкр."Юбилейный"; с.Витязево ул.Майора Витязя, ул.Македонского; п.Виноградный, ул.Жасминная, ул. Маяковского, ул.Центральная, ул.Черноморская; п.Суворов-Черкесский ул.Зеленая, ул.Суворова; ст.Гостагаевская ул.Слободская, ул.Солнечная (от ул.Комсомольская до южной окраины)</t>
  </si>
  <si>
    <t>Грейдирование г.Анапа, пер.Детский (от ул.Самбурова до ул.Шевченко), пер.Северный, ул.Северная (от пер.Безымянный до пер.Северный), пер.Дальний, ул.Дальневосточная, ул.Казачья</t>
  </si>
  <si>
    <t>пос.Виноградный</t>
  </si>
  <si>
    <t>х.Воскресенский</t>
  </si>
  <si>
    <t>х.Уташ</t>
  </si>
  <si>
    <t>Разработка проекта планировки береговой полосы Анапских плавней на участке от Симферопольского шоссе до ул.Тбилисской в ст-це Анапской</t>
  </si>
  <si>
    <t>Реконструкция морского порта Анапа</t>
  </si>
  <si>
    <t>мероприятия выполнены</t>
  </si>
  <si>
    <t>Компенсационные, стимулирующие выплаты руководителям ТОС - ежемесячно. Выплаты по результатам конкурсов - разрабатываются проекты постановлений, выплаты по мере проведения конкурсов.</t>
  </si>
  <si>
    <t>В период весенних и летних каникул 2015 года трудоустроено 209 подростков от 14 до 18 лет (в основном состоящих на всех видах профилактических учетов). Школьники работали на благоустройстве территорий образовательных учреждений и улиц города.</t>
  </si>
  <si>
    <t>Выполнен капитальный ремонт в МБУК "ДК ст-цы Благовещенской", МБУК "Гайкодзоровская ЦСК", МБУК "Приморская ЦКС", МБУК "Городской театр", МБУК "ДК "Молодежный", МБУК "Первомайская ЦКС", МБУК "Джигинская ЦСК" МБУК "Центр культуры "Родина" и МБУК "Виноградная ЦКС"</t>
  </si>
  <si>
    <t>Приобретено мультимедийное, музыкальное и звуковое  оборудование,   сплит-системы, концертные аккордеон и баян, скрипки, классические гитары и балалайки-контрабас,  пошиты сценические костюмы.</t>
  </si>
  <si>
    <t>Выполнен ремонт системы отопления, кровли, помещений классов МБУ ДО ДШИ №3 и МБУ ДО ДШИ № 4</t>
  </si>
  <si>
    <t>Мероприятие выполнено. Организованы и проведены следующие межклубные мероприятия: 
- весенний и осенний турнир по игре «Что? Где? Когда?» среди подростково-молодежных клубов (апрель, октябрь);
- пляжные соревнования «Морской бой» (июнь);
различные мероприятия: открытые городские  и т.д.</t>
  </si>
  <si>
    <t>Мероприятие выполнено. Организация и проведение мероприятий, направленных на  творческое и интеллектуальное развитие молодежи, в том числе организация культурного досуга, участие в городских, краевых, Всероссийских и международных мероприятиях</t>
  </si>
  <si>
    <t xml:space="preserve"> мероприятия направленны на формирование здорового образа жизни, поддержку любительского спорта и развитие экстремальных видов спорта в молодежной среде, участие в городских, краевых, Всероссийских и международных мероприятиях. количество молодежи, участвующей в мероприятиях, составило более 20 000 человек. </t>
  </si>
  <si>
    <t>Схема газоснабжения выполнена. Оформляется исходно-разрешительная документация. Финансирование запланировано на 2016 год</t>
  </si>
  <si>
    <t>Проектирование за счет средств местного бюджета, 17.06.2015 г. проведен конкурс по выбору подрядной организации 06.07.2015 г. заключен контракт с ООО "Газпремиум". Стадия ПД выполнена, проект передан на гос. Экспертизу.</t>
  </si>
  <si>
    <t>Для комплексного решения проблемы водоснабжения хуторов Заря, Рассвет постановлением от 6 августа 2014 года № 3366 внесены изменения в постановление администрации муниципального образования программы "развитие жилищно-коммунального хозяйства муниципального образования город-курорт Анапа" в части перечня мероприятий подпрограмм "Развитие водоснабжения населенных пунктов муниципального образования город-курорт Анапа". 13 октября 2014 года отыгран аукцион. 5 ноября 2014 года заключен муниципальный контракт с ООО "Югпроминжиниринг". Выполнен проект, получено положительное заключение государственной экспертизы.</t>
  </si>
  <si>
    <t>Внесены корректировки в Муниципальную программу «Развитие жилищно-коммунального хозяйства МО г-к Анапа», проводится корректировка проектно-сметной документации. Выполнены мероприятия «Водовод от РЧВ на площадке резервуаров в п.Джемете до автодороги Анапа-Керчь», «Реконструкция магистрального водовода Ду-560 мм от автодороги Новороссийск-Керченский пролив до пр. Южный с.Витязево, город-курорт Анапа, Краснодарский край»</t>
  </si>
  <si>
    <t xml:space="preserve">Выполнен ремонт 9 детских игровых комплексов, установка детского игрового оборудования </t>
  </si>
  <si>
    <t>велась работа по ремонту тротуаров: замена тротуарной плитки в сквере «Боевой славы» 4186 м2, ул. Терской 2853 м2, район военкомата 176 м2, ул. Гоголя, 95 – 30 м2, 1080 м2, ул. Чехова район УВД 100 м2, ул. Гоголя, 95 – 27,5 м2</t>
  </si>
  <si>
    <t xml:space="preserve">установлены малые архитектурные формы (лавочки, урны); установлены композиции вертикального озеленения (ул. Набережная - 67 шт. (бутоны); ул. Крымская - 250 шт. (вазоны); проведена установка деревянных кашпо с цветами и композицией из хвойной спирали - 25 шт.; на театральной площади установлена 3D композиция «Рука с голубем», украшенная цветами. </t>
  </si>
  <si>
    <t>заменено 16,378 км изношенных воздушных линий уличного освещения и 596 светильников ЖКУ, а также произведен монтаж электролиний 1,6 км</t>
  </si>
  <si>
    <t>расширение территории кладбища, текущее содержание мест захоронения кладбища г. Анапа</t>
  </si>
  <si>
    <t xml:space="preserve">высажено: 289800 шт. виолы и летников, 438 роз (ул. Крымская, сквер Аванесова), 3207 кустарников, 2148 деревьев, 290 саженцев Крымской сосны; выкашено 435 га газонов; засеяно 0,2 га газонов и уложено 1,13 га рулонных газонов. Проведена работа по защите многолетних насаждений от американской белой бабочки и карантинных вредителей, борьба с кровососущими насекомыми; очистка русла реки в районе с. Джигинка и реки Сукко </t>
  </si>
  <si>
    <t>Выполнен капитальный ремонт жилого дома – ремонт крыши, расположенного по адресу:  г. Анапа, пер. Подстанции, 4</t>
  </si>
  <si>
    <t>Выполнена проектно-сметная документация на строительство новой блочно-модульной котельной на сжиженном газе мощностью 2,577 МВт и подводящих инженерных сетей в с. Сукко</t>
  </si>
  <si>
    <t>Предоставлены социальные выплаты: 2 молодым семьям  в рамках подпрограммы "Обеспечение жильем молодых семей"; 7 гражданам на оплату первоначального взноса при получении ипотечного жилищного кредита  в рамках программы "Жилище"</t>
  </si>
  <si>
    <t>Предоставлены социальные выплаты: 6 участникам ликвидации на ЧАЭС; 1 ветерану ВОВ;  1 вынужденному переселенцу; 1 спасателю "Кубань-СПАС"; 1 инвалиду; 1 реабилитированному лицу</t>
  </si>
  <si>
    <t>Выполнена ПСД и получены положительные заключения гос. экспертизы по объектам, обеспечивающим инженерными сетями 271 земельный участок.  Выполнена и передана на государственную экспертизу проектно-сметная документация на обеспечение объектами инженерной инфраструктуры 145 земельных участков, предоставленных гражданам, имеющим трех и более детей.</t>
  </si>
  <si>
    <t>Принято участие в туристской выставке «Анапа – самое яркое солнце России» г. Анапа; Международной туристской выставке «Интурмаркет» г. Москва; Международной туристской выставке «Inwetexcis tavel market» г. Санкт-Петербург; Международном туристском форуме «SIFT» в г. Сочи. , а также участие предприятий СКК в работе выставки и заключении контрактов</t>
  </si>
  <si>
    <t>Предоставлены субсидии субъектам малого предпринимательства на ранней стадии  их деятельности, субсидирование связанные с уплатой процентов по кредитам</t>
  </si>
  <si>
    <t>Осуществлена подготовка и участие в конгрессно-выставочных мероприятиях, международных инвестиционных форумах в России; подготовка бизнес-планов; подведение итогов конкурса «Профессионализм. Достоинство. Честь»</t>
  </si>
  <si>
    <t>В 2015 году в рамках ФЦП "Устойчивое развитие сельских территорий на 2014-2017 годы и на период до 2020 года" социальные выплаты гражданам, молодым семьям и молодым специалистам за счет средств федерального и краевого бюджетов не предоставлялись</t>
  </si>
  <si>
    <t>Выполняется весь комплекс агротехничес-ких мероприятий в отрасли. Посажено 77 га  молодых насаждений виноградника.</t>
  </si>
  <si>
    <t>Проведен полный комплекс мероприятий, в т.ч дезинсекции, дератизации, проведены диагностические исследования с/х животных и птиц, клинический осмотр.</t>
  </si>
  <si>
    <t>Средства краевого бюджета на реализацию мероприятий не поступили</t>
  </si>
  <si>
    <t>получены субсидии в виде несвязанной поддержки на 1 га пашни 5 организаций</t>
  </si>
  <si>
    <t>Выплачены 33 субсидии (7 КФХ и 26 ЛПХ) представителям малых форм хозяйствования на строительство теплиц, приобретение систем капельного орошения, реализация произведенного мяса и молока и приобретение сельскохозяйственных животных для воспроизводства</t>
  </si>
  <si>
    <t>Строительство объектов инфраструктуры автомобильного пассажирского транспорта</t>
  </si>
  <si>
    <t xml:space="preserve">Общая протяженность отремонтированных участков составила 6,08 км. Крымская ул. (от ул. Краснозеленых до дома № 274 и от ул. Краснодарской до ул. Гребенской),  Самбурова (от ул. Краснозеленых до дома № 288 а и от ул. Таманской до ул. Ивана Голубца), Таманской (от ул. Самбурова до ул. Трудящихся), Шевченко (от ул. Краснозеленых до дома № 262 а), Ивана Голубца (от проспекта Революции до ул. Гоголя), Ленина (от ул. Новороссийской до ул. Самбурова), Спортивной (от ул. Садовой до ул. Анапское шоссе), Тургенева (от ул. Красноармейской до пер. Детского), Терской (от ул. Краснодарской до ул. Красноармейской). </t>
  </si>
  <si>
    <t>с. Супсех (ул. Чкалова от ул. Советской до ул. Почты)</t>
  </si>
  <si>
    <t>с. Варваровка ул. Калинина; п. Просторный ул. Советская; ст-ца Благовещенская ул. Новая от ул. Таманской до ул. Школьной, ул. Приморская от ул. Советская до ул. Роза Люксембург; ст-ца Гостагаевская ул. Восточная от ул. Набережная до № 61, и от ул. 8 Марта до ул. Раздольной; с. Гай-Кодзор ул. Мира от ул. Садовой до № 66, ул. Южная от ул. Шаумяна до № 9; с. Джигинка ул. Советская, ул. Розы Люксембург; с. Витязево ул. Школьная от ПК 0+0 до ПК 4+50 и др.</t>
  </si>
  <si>
    <t>на территории Анапского, Витязевского, Гайкодзорского, Гостагаевского, Первомайского, Приморского, Супсехского сельских округов выполнено грейдирование 93 участков улиц и дорог общей, протяженностью 50,1 километра.</t>
  </si>
  <si>
    <t xml:space="preserve">Принято новое постановление администрации МО город-курорт Анапа от 28.01.2015 №256                ОСВОЕНИЕ: ямочного ремонта и капитальный ремонт а/б покрытия </t>
  </si>
  <si>
    <t xml:space="preserve">Нанесена разметка пешеходных переходов холодным пластиком -                1500 м2; краской - 22362 м2; разметка осевых, краевых линий краской - 12000 м2;
- реконструирован светофорный объект на пересечении улиц Самбурова и Ленина;
- установлен светофорный объект с пешеходной секцией перед р. Анапкой на ул. Красноармейской;
- установлено новых и заменено плоских дорожных знаков – 575 шт;
- нанесено вертикальной разметки 2.7 – 44000 м.
</t>
  </si>
  <si>
    <t xml:space="preserve">Проведена расчистка 11,0км водоотоков, обеспечена готовность систем оповещения и мониторинга паводковой обстановки. Содержание резерва на ЧС. Обеспечена деятельность ПАСФ МБУ "Служба спасения". Объем предотвращенного материального ущерба от природных и техногенных катастроф более 12,0 млн.руб.  </t>
  </si>
  <si>
    <t>Содержание оборудования Ситуационного центра, включая подсистем автоматизированной информационно-управляющей системы. В перечень пилотных муниципальных образований по развитию системы "112" не включены.</t>
  </si>
  <si>
    <t>Обеспечена работа муниципальной пожарной охраны, в том числе закуплено снаряжение и оборудование. Закуплены 2 передвижных комплекта средств пожаротушения, 10 передвижных огнетушителей для обеспечения территорий общего пользования средствами пожаротушения</t>
  </si>
  <si>
    <t>Содержание и обеспечение деятельности ПАСФ МБУ "Служба спасения"</t>
  </si>
  <si>
    <t>уменьшение за счет экономии при проведении аукциона по поиску исполнителя работ</t>
  </si>
  <si>
    <t>Публикация материалов в количестве 120 000 кв. см. Информирование граждан в электронных средствах массовой информации различных уровней и в сети «Интернет» составил 2900 минут. Изготовлено полиграфической продукции: периодического печатного издания «Вестник органов местного самоуправления муниципального образования город-курорт Анапа», презентационного материала в количестве 1000 штук.</t>
  </si>
  <si>
    <t xml:space="preserve">Организована целенаправленная работа по созданию условий для деятельности народных дружин по охране общественного порядка. По инициативе администрации в 30 учреждениях, организациях, предприятиях и сельских округах созданы народные дружины общей численностью 597 дружинников </t>
  </si>
  <si>
    <t>Ежемесячная доплата к государственной пенсии  производится 20 чел.</t>
  </si>
  <si>
    <t>Ежемесячная выплата пенсии выплачивается 95 чел.</t>
  </si>
  <si>
    <t>Проведены праздники армянской национальной культуры День Хачкара (с. Гайкодзор), греческой национальной культуры с.Витязево, казачьей культуры «Казачьему роду нема переводу» ст-ца Гостагаевская, праздник национальных культур «Хоровод дружбы»</t>
  </si>
  <si>
    <t>Ожидание положительного заключения на сметы</t>
  </si>
  <si>
    <t>Оптимизация пространств детских садов, проведены ремонтные работы в ДОУ №12,3,1,15,44, ремонт кровли МБДОУ ЦРР №1 "Ручеек"</t>
  </si>
  <si>
    <t>Мероприятия выполнены в полном объеме СОШ №9,18,19,14,15,11,"Аврора",4,8,18,6,9,17,31</t>
  </si>
  <si>
    <t>ремонт спортзала</t>
  </si>
  <si>
    <t>Проведение ремонтов</t>
  </si>
  <si>
    <t>Изготовление ПСД</t>
  </si>
  <si>
    <t>Благоустройство территорий, игровых и спортивных площадок, приобретение мебели, учебников</t>
  </si>
  <si>
    <t>Мероприятие выполнено. Проведено обучение 368 специалистов учреждений  образования.</t>
  </si>
  <si>
    <t>Мероприятие выполнено. Проведено обучение 357 специалистов учреждений  образования. За счет внебюджетных средств проведено обучение 158 специалистов</t>
  </si>
  <si>
    <t>Информация о реализации мероприятий, утвержденных Программой социально-экономического развития 
муниципального образования город-курорт Анапа на период до 2017 год, по состоянию на 31 декабря 2015 года</t>
  </si>
  <si>
    <t>Информация о реализации инвестиционных проектовна территории муниципального образования город-курорт Анапа, утвержденных Программой социально-экономического развития муниципального образования на период до 2017 года, по состоянию на 31 декабря 2015 года</t>
  </si>
  <si>
    <t>Информация о достижении целевых индикаторов Программы социально-экономического развития 
муниципального образования на период до 2017 года за 2015 год*</t>
  </si>
  <si>
    <t>Наименование отрасли (код ОКВЭД)</t>
  </si>
  <si>
    <t>199,6/ 10352,0</t>
  </si>
  <si>
    <t>Исполнение плана 2015 года, %</t>
  </si>
  <si>
    <t>Темп роста, 2015/2014, %</t>
  </si>
  <si>
    <t>Темп роста, 2015/2012, %</t>
  </si>
  <si>
    <t>1\30</t>
  </si>
  <si>
    <t>144\6270</t>
  </si>
  <si>
    <t>2014 год (факт)</t>
  </si>
  <si>
    <t>72,1\60,6</t>
  </si>
  <si>
    <t>100\100</t>
  </si>
  <si>
    <t>0</t>
  </si>
  <si>
    <t>25/11</t>
  </si>
  <si>
    <t>76,8\72,5</t>
  </si>
  <si>
    <t>вводен в эксплуатацию</t>
  </si>
  <si>
    <t>подготовка документов к вводу в эксплуатацию</t>
  </si>
  <si>
    <t>2008-2016</t>
  </si>
  <si>
    <t>2013-2017</t>
  </si>
  <si>
    <t>2008-2019</t>
  </si>
  <si>
    <t>объект законсервирован (решение головной организации)</t>
  </si>
  <si>
    <t>Инвестиционные проекты со сроком окончания в 2015 году</t>
  </si>
  <si>
    <t>Инвестиционные проекты со сроком окончания в 2014 году</t>
  </si>
  <si>
    <t>Освоение             (на 31.12.2015)</t>
  </si>
  <si>
    <t>33,3\16</t>
  </si>
  <si>
    <t>76,1\66,2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</si>
</sst>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8"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2"/>
      <color rgb="FF000000"/>
      <name val="Times New Roman"/>
      <family val="1"/>
      <charset val="204"/>
    </font>
    <font>
      <b/>
      <sz val="11"/>
      <color theme="1"/>
      <name val="Calibri"/>
      <family val="2"/>
      <charset val="204"/>
      <scheme val="minor"/>
    </font>
    <font>
      <b/>
      <sz val="11"/>
      <color theme="1"/>
      <name val="Times New Roman"/>
      <family val="1"/>
      <charset val="204"/>
    </font>
    <font>
      <sz val="8"/>
      <color theme="1"/>
      <name val="Times New Roman"/>
      <family val="1"/>
      <charset val="204"/>
    </font>
    <font>
      <sz val="11"/>
      <color rgb="FF000000"/>
      <name val="Times New Roman"/>
      <family val="1"/>
      <charset val="204"/>
    </font>
    <font>
      <sz val="10"/>
      <color rgb="FF000000"/>
      <name val="Times New Roman"/>
      <family val="1"/>
      <charset val="204"/>
    </font>
    <font>
      <sz val="9"/>
      <color rgb="FF000000"/>
      <name val="Times New Roman"/>
      <family val="1"/>
      <charset val="204"/>
    </font>
    <font>
      <sz val="11"/>
      <color theme="1"/>
      <name val="Calibri"/>
      <family val="2"/>
      <scheme val="minor"/>
    </font>
    <font>
      <sz val="8"/>
      <color rgb="FF000000"/>
      <name val="Times New Roman"/>
      <family val="1"/>
      <charset val="204"/>
    </font>
    <font>
      <sz val="9"/>
      <color indexed="81"/>
      <name val="Tahoma"/>
      <family val="2"/>
      <charset val="204"/>
    </font>
    <font>
      <b/>
      <sz val="9"/>
      <color indexed="81"/>
      <name val="Tahoma"/>
      <family val="2"/>
      <charset val="204"/>
    </font>
    <font>
      <b/>
      <sz val="11"/>
      <color rgb="FF000000"/>
      <name val="Times New Roman"/>
      <family val="1"/>
      <charset val="204"/>
    </font>
    <font>
      <sz val="11"/>
      <name val="Times New Roman"/>
      <family val="1"/>
      <charset val="204"/>
    </font>
    <font>
      <sz val="10.5"/>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11" fillId="0" borderId="0"/>
  </cellStyleXfs>
  <cellXfs count="330">
    <xf numFmtId="0" fontId="0" fillId="0" borderId="0" xfId="0"/>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horizontal="center" vertical="center" wrapText="1"/>
    </xf>
    <xf numFmtId="0" fontId="4" fillId="0" borderId="1" xfId="0" applyFont="1" applyBorder="1" applyAlignment="1">
      <alignment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1" fillId="0" borderId="1" xfId="0" applyFont="1" applyBorder="1" applyAlignment="1">
      <alignment wrapText="1"/>
    </xf>
    <xf numFmtId="0" fontId="5" fillId="0" borderId="0" xfId="0" applyFont="1"/>
    <xf numFmtId="0" fontId="1" fillId="0" borderId="1" xfId="0" applyFont="1" applyFill="1" applyBorder="1" applyAlignment="1">
      <alignment horizontal="center" vertical="top" wrapText="1"/>
    </xf>
    <xf numFmtId="0" fontId="0" fillId="0" borderId="0" xfId="0" applyFill="1"/>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8" xfId="0" applyFont="1" applyBorder="1"/>
    <xf numFmtId="0" fontId="1" fillId="0" borderId="1" xfId="0" applyFont="1" applyBorder="1" applyAlignment="1">
      <alignment horizontal="center" vertical="top" wrapText="1"/>
    </xf>
    <xf numFmtId="0" fontId="0" fillId="0" borderId="0" xfId="0" applyAlignment="1">
      <alignment horizontal="center"/>
    </xf>
    <xf numFmtId="0" fontId="4"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0" fillId="0" borderId="0" xfId="0"/>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top" wrapText="1"/>
    </xf>
    <xf numFmtId="0" fontId="0" fillId="0" borderId="0" xfId="0" applyBorder="1"/>
    <xf numFmtId="0" fontId="0" fillId="0" borderId="0" xfId="0" applyFont="1" applyBorder="1"/>
    <xf numFmtId="16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164" fontId="1" fillId="0" borderId="2" xfId="0" applyNumberFormat="1" applyFont="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vertical="top" wrapText="1"/>
    </xf>
    <xf numFmtId="0" fontId="1" fillId="0" borderId="5" xfId="0" applyFont="1" applyBorder="1" applyAlignment="1">
      <alignment horizontal="center" vertical="center" wrapText="1"/>
    </xf>
    <xf numFmtId="164" fontId="1" fillId="0" borderId="9"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5" xfId="0" applyNumberFormat="1" applyFont="1" applyFill="1" applyBorder="1" applyAlignment="1">
      <alignment horizontal="center" vertical="center" wrapText="1"/>
    </xf>
    <xf numFmtId="165" fontId="1" fillId="0" borderId="7" xfId="0" applyNumberFormat="1" applyFont="1" applyBorder="1" applyAlignment="1">
      <alignment horizontal="center" vertical="center" wrapText="1"/>
    </xf>
    <xf numFmtId="164" fontId="1" fillId="0" borderId="1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165" fontId="1" fillId="2" borderId="5"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2" borderId="0" xfId="0" applyFill="1"/>
    <xf numFmtId="0" fontId="0" fillId="2" borderId="0" xfId="0" applyFont="1" applyFill="1"/>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0" fontId="5" fillId="2" borderId="0" xfId="0" applyFont="1" applyFill="1"/>
    <xf numFmtId="0" fontId="6" fillId="2" borderId="2" xfId="0"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top" wrapText="1"/>
    </xf>
    <xf numFmtId="164"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xf>
    <xf numFmtId="0" fontId="2" fillId="2" borderId="7" xfId="0" applyFont="1" applyFill="1" applyBorder="1" applyAlignment="1">
      <alignment horizontal="left" vertical="top" wrapText="1"/>
    </xf>
    <xf numFmtId="164"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8" fillId="2"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vertical="top" wrapText="1"/>
    </xf>
    <xf numFmtId="164" fontId="6" fillId="2" borderId="7" xfId="0" applyNumberFormat="1" applyFont="1" applyFill="1" applyBorder="1" applyAlignment="1">
      <alignment horizontal="center" vertical="center"/>
    </xf>
    <xf numFmtId="0" fontId="2" fillId="2" borderId="7"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0" fontId="6" fillId="2" borderId="5" xfId="0" applyFont="1" applyFill="1" applyBorder="1" applyAlignment="1">
      <alignment horizontal="center" vertical="top" wrapText="1"/>
    </xf>
    <xf numFmtId="0" fontId="2" fillId="2" borderId="6" xfId="0" applyFont="1" applyFill="1" applyBorder="1" applyAlignment="1">
      <alignment vertical="top" wrapText="1"/>
    </xf>
    <xf numFmtId="0" fontId="2" fillId="2" borderId="0" xfId="0" applyFont="1" applyFill="1"/>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9" fillId="2" borderId="1" xfId="0" applyFont="1" applyFill="1" applyBorder="1" applyAlignment="1">
      <alignment vertical="center" wrapText="1"/>
    </xf>
    <xf numFmtId="0" fontId="6" fillId="2" borderId="0" xfId="0" applyFont="1" applyFill="1"/>
    <xf numFmtId="164" fontId="8" fillId="2" borderId="7" xfId="0" applyNumberFormat="1" applyFont="1" applyFill="1" applyBorder="1" applyAlignment="1">
      <alignment horizontal="center" vertical="center" wrapText="1"/>
    </xf>
    <xf numFmtId="164" fontId="8" fillId="2" borderId="7" xfId="0" applyNumberFormat="1" applyFont="1" applyFill="1" applyBorder="1" applyAlignment="1">
      <alignment horizontal="center" vertical="center"/>
    </xf>
    <xf numFmtId="0" fontId="8" fillId="2" borderId="7" xfId="0" applyFont="1" applyFill="1" applyBorder="1" applyAlignment="1">
      <alignment vertical="center" wrapText="1"/>
    </xf>
    <xf numFmtId="49" fontId="3" fillId="2" borderId="1" xfId="0" applyNumberFormat="1" applyFont="1" applyFill="1" applyBorder="1" applyAlignment="1">
      <alignment horizontal="center" vertical="top" wrapText="1"/>
    </xf>
    <xf numFmtId="0" fontId="6" fillId="2" borderId="7" xfId="0" applyFont="1" applyFill="1" applyBorder="1" applyAlignment="1">
      <alignment horizontal="center" vertical="top" wrapText="1"/>
    </xf>
    <xf numFmtId="164" fontId="6" fillId="2" borderId="7" xfId="0" applyNumberFormat="1" applyFont="1" applyFill="1" applyBorder="1" applyAlignment="1">
      <alignment vertical="center" wrapText="1"/>
    </xf>
    <xf numFmtId="0" fontId="7" fillId="2" borderId="7" xfId="0" applyFont="1" applyFill="1" applyBorder="1" applyAlignment="1">
      <alignment horizontal="center" vertical="top" wrapText="1"/>
    </xf>
    <xf numFmtId="164" fontId="2" fillId="2" borderId="1" xfId="0" applyNumberFormat="1" applyFont="1" applyFill="1" applyBorder="1" applyAlignment="1">
      <alignment vertical="center" wrapText="1"/>
    </xf>
    <xf numFmtId="0" fontId="3" fillId="2" borderId="1" xfId="0" applyFont="1" applyFill="1" applyBorder="1" applyAlignment="1">
      <alignment horizontal="center" vertical="top" wrapText="1"/>
    </xf>
    <xf numFmtId="164" fontId="6"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0" fontId="2" fillId="2" borderId="2" xfId="0" applyFont="1" applyFill="1" applyBorder="1" applyAlignment="1">
      <alignment horizontal="left" vertical="top" wrapText="1"/>
    </xf>
    <xf numFmtId="164" fontId="6" fillId="2" borderId="7"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6" fillId="2" borderId="4" xfId="0" applyFont="1" applyFill="1" applyBorder="1" applyAlignment="1">
      <alignment horizontal="left" vertical="center" wrapText="1"/>
    </xf>
    <xf numFmtId="0" fontId="0" fillId="2" borderId="1" xfId="0" applyFill="1" applyBorder="1" applyAlignment="1">
      <alignment horizontal="center" vertical="top" wrapText="1"/>
    </xf>
    <xf numFmtId="0" fontId="2" fillId="2" borderId="4" xfId="0" applyFont="1" applyFill="1" applyBorder="1" applyAlignment="1">
      <alignment horizontal="left" vertical="center" wrapText="1"/>
    </xf>
    <xf numFmtId="0" fontId="6" fillId="2" borderId="2" xfId="0"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6"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2" borderId="7" xfId="0" applyFill="1" applyBorder="1" applyAlignment="1">
      <alignment horizontal="center" vertical="top" wrapText="1"/>
    </xf>
    <xf numFmtId="0" fontId="0" fillId="2" borderId="7" xfId="0" applyFill="1" applyBorder="1" applyAlignment="1">
      <alignment wrapText="1"/>
    </xf>
    <xf numFmtId="0" fontId="0" fillId="2" borderId="7" xfId="0" applyFill="1" applyBorder="1" applyAlignment="1">
      <alignment horizontal="center" vertical="center" wrapText="1"/>
    </xf>
    <xf numFmtId="164" fontId="15" fillId="2" borderId="7"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1" xfId="0" applyFont="1" applyFill="1" applyBorder="1" applyAlignment="1">
      <alignment horizontal="justify" vertical="center"/>
    </xf>
    <xf numFmtId="0" fontId="8" fillId="2" borderId="1" xfId="0" applyFont="1" applyFill="1" applyBorder="1" applyAlignment="1">
      <alignment wrapText="1"/>
    </xf>
    <xf numFmtId="164" fontId="2" fillId="2" borderId="4" xfId="0" applyNumberFormat="1" applyFont="1" applyFill="1" applyBorder="1" applyAlignment="1">
      <alignment horizontal="center" vertical="center"/>
    </xf>
    <xf numFmtId="0" fontId="0" fillId="2" borderId="7" xfId="0" applyFill="1" applyBorder="1" applyAlignment="1">
      <alignment vertical="top" wrapText="1"/>
    </xf>
    <xf numFmtId="0" fontId="0" fillId="2" borderId="7" xfId="0" applyFill="1" applyBorder="1" applyAlignment="1">
      <alignment horizontal="center" wrapText="1"/>
    </xf>
    <xf numFmtId="164" fontId="6" fillId="2" borderId="11" xfId="0" applyNumberFormat="1" applyFont="1" applyFill="1" applyBorder="1" applyAlignment="1">
      <alignment horizontal="center" vertical="center" wrapText="1"/>
    </xf>
    <xf numFmtId="0" fontId="6" fillId="2" borderId="7" xfId="0" applyFont="1" applyFill="1" applyBorder="1" applyAlignment="1">
      <alignment vertical="top" wrapText="1"/>
    </xf>
    <xf numFmtId="0" fontId="3" fillId="2" borderId="5" xfId="0" applyFont="1" applyFill="1" applyBorder="1" applyAlignment="1">
      <alignment horizontal="center" vertical="top" wrapText="1"/>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4" fontId="2"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1" fillId="2" borderId="5" xfId="0" applyFont="1" applyFill="1" applyBorder="1" applyAlignment="1">
      <alignment horizontal="center" vertical="top" wrapText="1"/>
    </xf>
    <xf numFmtId="164" fontId="2" fillId="2" borderId="0" xfId="0" applyNumberFormat="1" applyFont="1" applyFill="1" applyAlignment="1">
      <alignment horizontal="center" vertical="center"/>
    </xf>
    <xf numFmtId="164" fontId="2" fillId="2" borderId="2" xfId="0" applyNumberFormat="1" applyFont="1" applyFill="1" applyBorder="1" applyAlignment="1">
      <alignment horizontal="center" vertical="center"/>
    </xf>
    <xf numFmtId="164" fontId="17" fillId="2" borderId="1"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xf>
    <xf numFmtId="0" fontId="0" fillId="2" borderId="1" xfId="0" applyFill="1" applyBorder="1" applyAlignment="1">
      <alignment wrapText="1"/>
    </xf>
    <xf numFmtId="0" fontId="0" fillId="2" borderId="1" xfId="0" applyFill="1" applyBorder="1" applyAlignment="1">
      <alignment horizontal="center" wrapText="1"/>
    </xf>
    <xf numFmtId="0" fontId="2" fillId="2" borderId="5" xfId="0" applyFont="1" applyFill="1" applyBorder="1" applyAlignment="1">
      <alignment horizontal="center" vertical="top" wrapText="1"/>
    </xf>
    <xf numFmtId="0" fontId="2" fillId="2" borderId="5" xfId="0" applyFont="1" applyFill="1" applyBorder="1" applyAlignment="1">
      <alignment horizontal="left" vertical="top" wrapText="1"/>
    </xf>
    <xf numFmtId="164" fontId="6" fillId="2" borderId="5"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0" fontId="7" fillId="2" borderId="1" xfId="0" applyFont="1" applyFill="1" applyBorder="1" applyAlignment="1">
      <alignment vertical="top" wrapText="1"/>
    </xf>
    <xf numFmtId="0" fontId="12" fillId="2" borderId="1" xfId="0" applyFont="1" applyFill="1" applyBorder="1" applyAlignment="1">
      <alignment vertical="center" wrapText="1"/>
    </xf>
    <xf numFmtId="0" fontId="0" fillId="2" borderId="7" xfId="0" applyFill="1" applyBorder="1" applyAlignment="1">
      <alignment horizontal="left" vertical="center" wrapText="1"/>
    </xf>
    <xf numFmtId="0" fontId="2" fillId="2" borderId="5" xfId="0" applyFont="1" applyFill="1" applyBorder="1" applyAlignment="1">
      <alignment vertical="top" wrapText="1"/>
    </xf>
    <xf numFmtId="0" fontId="5" fillId="2" borderId="1" xfId="0" applyFont="1" applyFill="1" applyBorder="1"/>
    <xf numFmtId="0" fontId="2" fillId="2" borderId="7"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5" fillId="2" borderId="1" xfId="0" applyFont="1" applyFill="1" applyBorder="1" applyAlignment="1">
      <alignment vertical="top" wrapText="1"/>
    </xf>
    <xf numFmtId="164" fontId="8" fillId="2" borderId="0" xfId="0" applyNumberFormat="1" applyFont="1" applyFill="1" applyAlignment="1">
      <alignment horizontal="center" vertical="center"/>
    </xf>
    <xf numFmtId="0" fontId="0" fillId="2" borderId="1" xfId="0" applyFont="1" applyFill="1" applyBorder="1"/>
    <xf numFmtId="0" fontId="0" fillId="2" borderId="1" xfId="0" applyFont="1" applyFill="1" applyBorder="1" applyAlignment="1">
      <alignment horizontal="center"/>
    </xf>
    <xf numFmtId="164" fontId="2" fillId="2" borderId="5" xfId="0" applyNumberFormat="1" applyFont="1" applyFill="1" applyBorder="1" applyAlignment="1">
      <alignment horizontal="center" vertical="center"/>
    </xf>
    <xf numFmtId="0" fontId="0" fillId="2" borderId="7" xfId="0" applyFill="1" applyBorder="1" applyAlignment="1">
      <alignment horizontal="center" vertical="center"/>
    </xf>
    <xf numFmtId="49" fontId="2" fillId="2" borderId="5" xfId="0" applyNumberFormat="1" applyFont="1"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2" fillId="2" borderId="5" xfId="0" applyFont="1"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2" fillId="2" borderId="5" xfId="0" applyFont="1" applyFill="1" applyBorder="1" applyAlignment="1">
      <alignment horizontal="center" vertic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2" fillId="2" borderId="5" xfId="0" applyFont="1" applyFill="1" applyBorder="1" applyAlignment="1">
      <alignment horizontal="center" vertical="top" wrapText="1"/>
    </xf>
    <xf numFmtId="0" fontId="2" fillId="2" borderId="5"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6" xfId="0" applyFont="1" applyFill="1" applyBorder="1" applyAlignment="1">
      <alignment vertical="top" wrapText="1"/>
    </xf>
    <xf numFmtId="0" fontId="0" fillId="2" borderId="7" xfId="0" applyFill="1" applyBorder="1" applyAlignment="1">
      <alignment wrapText="1"/>
    </xf>
    <xf numFmtId="0" fontId="2" fillId="2" borderId="6"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2" fillId="2" borderId="1" xfId="0" applyFont="1" applyFill="1" applyBorder="1" applyAlignment="1">
      <alignment horizontal="center" vertical="center" wrapText="1"/>
    </xf>
    <xf numFmtId="0" fontId="0" fillId="2" borderId="1" xfId="0" applyFill="1" applyBorder="1" applyAlignment="1">
      <alignment horizontal="center" wrapText="1"/>
    </xf>
    <xf numFmtId="0" fontId="0" fillId="2" borderId="6" xfId="0" applyFill="1" applyBorder="1" applyAlignment="1">
      <alignment wrapText="1"/>
    </xf>
    <xf numFmtId="0" fontId="8" fillId="2" borderId="5"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8" fillId="2" borderId="5" xfId="0" applyFont="1" applyFill="1" applyBorder="1" applyAlignment="1">
      <alignment horizontal="left" vertical="center" wrapText="1"/>
    </xf>
    <xf numFmtId="0" fontId="0" fillId="2" borderId="7" xfId="0"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164"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top" wrapText="1"/>
    </xf>
    <xf numFmtId="0" fontId="2" fillId="2" borderId="7" xfId="0" applyFont="1" applyFill="1" applyBorder="1" applyAlignment="1">
      <alignment horizontal="center" vertical="center"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top" wrapText="1"/>
    </xf>
    <xf numFmtId="0" fontId="3"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2" borderId="7" xfId="0" applyFill="1" applyBorder="1" applyAlignment="1">
      <alignment vertical="center" wrapText="1"/>
    </xf>
    <xf numFmtId="0" fontId="2" fillId="2" borderId="5"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5" xfId="0" applyFill="1" applyBorder="1" applyAlignment="1">
      <alignment horizontal="center" vertical="top" wrapText="1"/>
    </xf>
    <xf numFmtId="0" fontId="0" fillId="2" borderId="5" xfId="0" applyFill="1" applyBorder="1" applyAlignment="1">
      <alignment horizontal="left" vertical="top" wrapText="1"/>
    </xf>
    <xf numFmtId="0" fontId="0" fillId="2" borderId="5" xfId="0" applyFill="1" applyBorder="1" applyAlignment="1">
      <alignment horizontal="center" vertical="center"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1" xfId="0" applyFont="1" applyFill="1" applyBorder="1" applyAlignment="1">
      <alignment horizontal="center" vertical="top" wrapText="1"/>
    </xf>
    <xf numFmtId="164" fontId="0" fillId="2" borderId="7" xfId="0" applyNumberFormat="1" applyFill="1" applyBorder="1" applyAlignment="1">
      <alignment horizontal="center" vertical="center" wrapText="1"/>
    </xf>
    <xf numFmtId="164" fontId="0" fillId="2" borderId="7" xfId="0" applyNumberFormat="1" applyFill="1" applyBorder="1" applyAlignment="1">
      <alignment horizontal="center" vertical="center"/>
    </xf>
    <xf numFmtId="0" fontId="2" fillId="2" borderId="1" xfId="0" applyFont="1" applyFill="1" applyBorder="1" applyAlignment="1">
      <alignment horizontal="left" vertical="top" wrapText="1"/>
    </xf>
    <xf numFmtId="0" fontId="0" fillId="2" borderId="1" xfId="0" applyFill="1" applyBorder="1" applyAlignment="1">
      <alignment wrapText="1"/>
    </xf>
    <xf numFmtId="0" fontId="0" fillId="2" borderId="6" xfId="0"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2" borderId="2" xfId="0" applyFont="1" applyFill="1" applyBorder="1" applyAlignment="1">
      <alignment horizontal="left" vertical="top" wrapText="1" indent="5"/>
    </xf>
    <xf numFmtId="0" fontId="1" fillId="2" borderId="3" xfId="0" applyFont="1" applyFill="1" applyBorder="1" applyAlignment="1">
      <alignment horizontal="left" vertical="top" wrapText="1" indent="5"/>
    </xf>
    <xf numFmtId="0" fontId="1" fillId="2" borderId="4" xfId="0" applyFont="1" applyFill="1" applyBorder="1" applyAlignment="1">
      <alignment horizontal="left" vertical="top" wrapText="1" indent="5"/>
    </xf>
    <xf numFmtId="0" fontId="2" fillId="2" borderId="9" xfId="0" applyFont="1" applyFill="1" applyBorder="1" applyAlignment="1">
      <alignment horizontal="left" vertical="top" wrapText="1"/>
    </xf>
    <xf numFmtId="0" fontId="0" fillId="2" borderId="13" xfId="0" applyFill="1" applyBorder="1" applyAlignment="1">
      <alignment vertical="top" wrapText="1"/>
    </xf>
    <xf numFmtId="0" fontId="0" fillId="2" borderId="11" xfId="0" applyFill="1" applyBorder="1" applyAlignment="1">
      <alignment vertical="top" wrapText="1"/>
    </xf>
    <xf numFmtId="0" fontId="8" fillId="2" borderId="5" xfId="0" applyFont="1" applyFill="1" applyBorder="1" applyAlignment="1">
      <alignment vertical="top" wrapText="1"/>
    </xf>
    <xf numFmtId="0" fontId="0" fillId="2" borderId="6" xfId="0" applyFont="1" applyFill="1" applyBorder="1" applyAlignment="1">
      <alignment horizontal="center" wrapText="1"/>
    </xf>
    <xf numFmtId="0" fontId="0" fillId="2" borderId="7" xfId="0" applyFill="1" applyBorder="1" applyAlignment="1">
      <alignment horizontal="left" wrapText="1"/>
    </xf>
    <xf numFmtId="0" fontId="1" fillId="0" borderId="1" xfId="0" applyFont="1"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0" fillId="0" borderId="14" xfId="0" applyBorder="1" applyAlignment="1">
      <alignment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29"/>
  <sheetViews>
    <sheetView topLeftCell="A4" zoomScaleNormal="100" workbookViewId="0">
      <pane ySplit="6" topLeftCell="A10" activePane="bottomLeft" state="frozen"/>
      <selection activeCell="A4" sqref="A4"/>
      <selection pane="bottomLeft" activeCell="D11" sqref="D11:D12"/>
    </sheetView>
  </sheetViews>
  <sheetFormatPr defaultRowHeight="15" x14ac:dyDescent="0.25"/>
  <cols>
    <col min="1" max="1" width="5.5703125" customWidth="1"/>
    <col min="2" max="2" width="20.5703125" customWidth="1"/>
    <col min="3" max="4" width="15.140625" style="17" customWidth="1"/>
    <col min="5" max="5" width="12.42578125" customWidth="1"/>
    <col min="6" max="6" width="11.85546875" customWidth="1"/>
    <col min="7" max="8" width="11.7109375" customWidth="1"/>
    <col min="9" max="9" width="12.28515625" customWidth="1"/>
    <col min="10" max="10" width="12.140625" style="12" customWidth="1"/>
    <col min="11" max="12" width="10.85546875" customWidth="1"/>
    <col min="13" max="13" width="24.140625" style="15" customWidth="1"/>
  </cols>
  <sheetData>
    <row r="1" spans="1:14" ht="62.25" customHeight="1" x14ac:dyDescent="0.25">
      <c r="J1" s="255" t="s">
        <v>10</v>
      </c>
      <c r="K1" s="255"/>
      <c r="L1" s="255"/>
      <c r="M1" s="255"/>
    </row>
    <row r="2" spans="1:14" ht="15.75" customHeight="1" x14ac:dyDescent="0.25">
      <c r="J2" s="19"/>
      <c r="K2" s="5"/>
      <c r="L2" s="5"/>
      <c r="M2" s="24"/>
      <c r="N2" s="26"/>
    </row>
    <row r="3" spans="1:14" x14ac:dyDescent="0.25">
      <c r="M3" s="27"/>
      <c r="N3" s="26"/>
    </row>
    <row r="4" spans="1:14" ht="32.25" customHeight="1" x14ac:dyDescent="0.25">
      <c r="A4" s="255" t="s">
        <v>710</v>
      </c>
      <c r="B4" s="255"/>
      <c r="C4" s="255"/>
      <c r="D4" s="255"/>
      <c r="E4" s="255"/>
      <c r="F4" s="255"/>
      <c r="G4" s="255"/>
      <c r="H4" s="255"/>
      <c r="I4" s="255"/>
      <c r="J4" s="255"/>
      <c r="K4" s="255"/>
      <c r="L4" s="255"/>
      <c r="M4" s="255"/>
    </row>
    <row r="6" spans="1:14" ht="17.25" customHeight="1" x14ac:dyDescent="0.25">
      <c r="A6" s="256" t="s">
        <v>0</v>
      </c>
      <c r="B6" s="256" t="s">
        <v>554</v>
      </c>
      <c r="C6" s="256" t="s">
        <v>477</v>
      </c>
      <c r="D6" s="267" t="s">
        <v>478</v>
      </c>
      <c r="E6" s="256" t="s">
        <v>479</v>
      </c>
      <c r="F6" s="256"/>
      <c r="G6" s="256"/>
      <c r="H6" s="256"/>
      <c r="I6" s="256"/>
      <c r="J6" s="256"/>
      <c r="K6" s="256"/>
      <c r="L6" s="256"/>
      <c r="M6" s="13"/>
    </row>
    <row r="7" spans="1:14" ht="15.75" x14ac:dyDescent="0.25">
      <c r="A7" s="256"/>
      <c r="B7" s="256"/>
      <c r="C7" s="256"/>
      <c r="D7" s="268"/>
      <c r="E7" s="256" t="s">
        <v>1</v>
      </c>
      <c r="F7" s="256"/>
      <c r="G7" s="256" t="s">
        <v>2</v>
      </c>
      <c r="H7" s="256"/>
      <c r="I7" s="256" t="s">
        <v>3</v>
      </c>
      <c r="J7" s="256"/>
      <c r="K7" s="256" t="s">
        <v>7</v>
      </c>
      <c r="L7" s="256"/>
      <c r="M7" s="13" t="s">
        <v>553</v>
      </c>
    </row>
    <row r="8" spans="1:14" ht="15.75" x14ac:dyDescent="0.25">
      <c r="A8" s="256"/>
      <c r="B8" s="256"/>
      <c r="C8" s="256"/>
      <c r="D8" s="269"/>
      <c r="E8" s="1" t="s">
        <v>4</v>
      </c>
      <c r="F8" s="1" t="s">
        <v>5</v>
      </c>
      <c r="G8" s="1" t="s">
        <v>4</v>
      </c>
      <c r="H8" s="1" t="s">
        <v>5</v>
      </c>
      <c r="I8" s="1" t="s">
        <v>4</v>
      </c>
      <c r="J8" s="11" t="s">
        <v>5</v>
      </c>
      <c r="K8" s="1" t="s">
        <v>4</v>
      </c>
      <c r="L8" s="1" t="s">
        <v>5</v>
      </c>
      <c r="M8" s="3"/>
    </row>
    <row r="9" spans="1:14" ht="15.75" x14ac:dyDescent="0.25">
      <c r="A9" s="1">
        <v>1</v>
      </c>
      <c r="B9" s="1">
        <v>2</v>
      </c>
      <c r="C9" s="16">
        <v>3</v>
      </c>
      <c r="D9" s="25"/>
      <c r="E9" s="1">
        <v>4</v>
      </c>
      <c r="F9" s="1">
        <v>5</v>
      </c>
      <c r="G9" s="1">
        <v>6</v>
      </c>
      <c r="H9" s="1">
        <v>7</v>
      </c>
      <c r="I9" s="1">
        <v>8</v>
      </c>
      <c r="J9" s="11">
        <v>9</v>
      </c>
      <c r="K9" s="1">
        <v>10</v>
      </c>
      <c r="L9" s="1">
        <v>11</v>
      </c>
      <c r="M9" s="13">
        <v>12</v>
      </c>
    </row>
    <row r="10" spans="1:14" s="10" customFormat="1" ht="15.75" x14ac:dyDescent="0.25">
      <c r="A10" s="274" t="s">
        <v>256</v>
      </c>
      <c r="B10" s="275"/>
      <c r="C10" s="275"/>
      <c r="D10" s="275"/>
      <c r="E10" s="275"/>
      <c r="F10" s="275"/>
      <c r="G10" s="275"/>
      <c r="H10" s="275"/>
      <c r="I10" s="275"/>
      <c r="J10" s="275"/>
      <c r="K10" s="275"/>
      <c r="L10" s="275"/>
      <c r="M10" s="276"/>
    </row>
    <row r="11" spans="1:14" s="82" customFormat="1" ht="134.25" customHeight="1" x14ac:dyDescent="0.25">
      <c r="A11" s="277">
        <v>1</v>
      </c>
      <c r="B11" s="203" t="s">
        <v>257</v>
      </c>
      <c r="C11" s="280" t="s">
        <v>401</v>
      </c>
      <c r="D11" s="234" t="s">
        <v>343</v>
      </c>
      <c r="E11" s="219">
        <f>E13+E14+E15</f>
        <v>10382.6</v>
      </c>
      <c r="F11" s="219">
        <f t="shared" ref="F11:L11" si="0">F13+F14+F15</f>
        <v>6540.6</v>
      </c>
      <c r="G11" s="219">
        <f t="shared" si="0"/>
        <v>0</v>
      </c>
      <c r="H11" s="219">
        <f t="shared" si="0"/>
        <v>0</v>
      </c>
      <c r="I11" s="219">
        <f t="shared" si="0"/>
        <v>10382.6</v>
      </c>
      <c r="J11" s="219">
        <f t="shared" si="0"/>
        <v>6540.6</v>
      </c>
      <c r="K11" s="219">
        <f t="shared" si="0"/>
        <v>0</v>
      </c>
      <c r="L11" s="219">
        <f t="shared" si="0"/>
        <v>0</v>
      </c>
      <c r="M11" s="271"/>
    </row>
    <row r="12" spans="1:14" s="82" customFormat="1" ht="15.75" customHeight="1" x14ac:dyDescent="0.25">
      <c r="A12" s="278"/>
      <c r="B12" s="218"/>
      <c r="C12" s="281"/>
      <c r="D12" s="270"/>
      <c r="E12" s="211"/>
      <c r="F12" s="211"/>
      <c r="G12" s="211"/>
      <c r="H12" s="211"/>
      <c r="I12" s="211"/>
      <c r="J12" s="211"/>
      <c r="K12" s="211"/>
      <c r="L12" s="211"/>
      <c r="M12" s="233"/>
    </row>
    <row r="13" spans="1:14" s="85" customFormat="1" ht="25.5" customHeight="1" x14ac:dyDescent="0.25">
      <c r="A13" s="278"/>
      <c r="B13" s="218"/>
      <c r="C13" s="281"/>
      <c r="D13" s="83" t="s">
        <v>23</v>
      </c>
      <c r="E13" s="84">
        <v>2925.4</v>
      </c>
      <c r="F13" s="84">
        <f t="shared" ref="F13:F14" si="1">SUM(H13,J13,L13)</f>
        <v>2289</v>
      </c>
      <c r="G13" s="84">
        <v>0</v>
      </c>
      <c r="H13" s="84">
        <v>0</v>
      </c>
      <c r="I13" s="84">
        <v>2925.4</v>
      </c>
      <c r="J13" s="84">
        <v>2289</v>
      </c>
      <c r="K13" s="84">
        <v>0</v>
      </c>
      <c r="L13" s="84">
        <v>0</v>
      </c>
      <c r="M13" s="83" t="s">
        <v>599</v>
      </c>
    </row>
    <row r="14" spans="1:14" s="82" customFormat="1" ht="25.5" customHeight="1" x14ac:dyDescent="0.25">
      <c r="A14" s="278"/>
      <c r="B14" s="218"/>
      <c r="C14" s="281"/>
      <c r="D14" s="83" t="s">
        <v>394</v>
      </c>
      <c r="E14" s="84">
        <v>3695.8</v>
      </c>
      <c r="F14" s="84">
        <f t="shared" si="1"/>
        <v>3143.8</v>
      </c>
      <c r="G14" s="84">
        <v>0</v>
      </c>
      <c r="H14" s="84">
        <v>0</v>
      </c>
      <c r="I14" s="84">
        <v>3695.8</v>
      </c>
      <c r="J14" s="84">
        <v>3143.8</v>
      </c>
      <c r="K14" s="84">
        <v>0</v>
      </c>
      <c r="L14" s="84">
        <v>0</v>
      </c>
      <c r="M14" s="83" t="s">
        <v>599</v>
      </c>
    </row>
    <row r="15" spans="1:14" s="82" customFormat="1" ht="210" x14ac:dyDescent="0.25">
      <c r="A15" s="279"/>
      <c r="B15" s="238"/>
      <c r="C15" s="282"/>
      <c r="D15" s="83" t="s">
        <v>600</v>
      </c>
      <c r="E15" s="84">
        <v>3761.4</v>
      </c>
      <c r="F15" s="84">
        <v>1107.8</v>
      </c>
      <c r="G15" s="84">
        <v>0</v>
      </c>
      <c r="H15" s="84">
        <v>0</v>
      </c>
      <c r="I15" s="84">
        <v>3761.4</v>
      </c>
      <c r="J15" s="84">
        <v>1107.8</v>
      </c>
      <c r="K15" s="84">
        <v>0</v>
      </c>
      <c r="L15" s="84">
        <v>0</v>
      </c>
      <c r="M15" s="83" t="s">
        <v>653</v>
      </c>
    </row>
    <row r="16" spans="1:14" s="82" customFormat="1" x14ac:dyDescent="0.25">
      <c r="A16" s="257" t="s">
        <v>258</v>
      </c>
      <c r="B16" s="258"/>
      <c r="C16" s="258"/>
      <c r="D16" s="259"/>
      <c r="E16" s="259"/>
      <c r="F16" s="259"/>
      <c r="G16" s="259"/>
      <c r="H16" s="259"/>
      <c r="I16" s="259"/>
      <c r="J16" s="259"/>
      <c r="K16" s="259"/>
      <c r="L16" s="259"/>
      <c r="M16" s="260"/>
    </row>
    <row r="17" spans="1:13" s="82" customFormat="1" ht="15" customHeight="1" x14ac:dyDescent="0.25">
      <c r="A17" s="203">
        <v>1</v>
      </c>
      <c r="B17" s="203" t="s">
        <v>259</v>
      </c>
      <c r="C17" s="203" t="s">
        <v>401</v>
      </c>
      <c r="D17" s="86" t="s">
        <v>343</v>
      </c>
      <c r="E17" s="87">
        <f>SUM(E18:E19)</f>
        <v>24000</v>
      </c>
      <c r="F17" s="87">
        <f t="shared" ref="F17:L17" si="2">SUM(F18:F19)</f>
        <v>0</v>
      </c>
      <c r="G17" s="87">
        <f t="shared" si="2"/>
        <v>24000</v>
      </c>
      <c r="H17" s="87">
        <f t="shared" si="2"/>
        <v>0</v>
      </c>
      <c r="I17" s="87">
        <f t="shared" si="2"/>
        <v>0</v>
      </c>
      <c r="J17" s="87">
        <f t="shared" si="2"/>
        <v>0</v>
      </c>
      <c r="K17" s="87">
        <f t="shared" si="2"/>
        <v>0</v>
      </c>
      <c r="L17" s="87">
        <f t="shared" si="2"/>
        <v>0</v>
      </c>
      <c r="M17" s="88"/>
    </row>
    <row r="18" spans="1:13" s="82" customFormat="1" ht="60" x14ac:dyDescent="0.25">
      <c r="A18" s="218"/>
      <c r="B18" s="218"/>
      <c r="C18" s="218"/>
      <c r="D18" s="89" t="s">
        <v>23</v>
      </c>
      <c r="E18" s="87">
        <v>16000</v>
      </c>
      <c r="F18" s="87">
        <v>0</v>
      </c>
      <c r="G18" s="87">
        <v>16000</v>
      </c>
      <c r="H18" s="87">
        <v>0</v>
      </c>
      <c r="I18" s="87">
        <v>0</v>
      </c>
      <c r="J18" s="87">
        <v>0</v>
      </c>
      <c r="K18" s="87">
        <v>0</v>
      </c>
      <c r="L18" s="87">
        <v>0</v>
      </c>
      <c r="M18" s="88" t="s">
        <v>480</v>
      </c>
    </row>
    <row r="19" spans="1:13" s="82" customFormat="1" ht="60" x14ac:dyDescent="0.25">
      <c r="A19" s="218"/>
      <c r="B19" s="218"/>
      <c r="C19" s="218"/>
      <c r="D19" s="89" t="s">
        <v>394</v>
      </c>
      <c r="E19" s="87">
        <v>8000</v>
      </c>
      <c r="F19" s="87">
        <v>0</v>
      </c>
      <c r="G19" s="87">
        <v>8000</v>
      </c>
      <c r="H19" s="87">
        <v>0</v>
      </c>
      <c r="I19" s="87">
        <v>0</v>
      </c>
      <c r="J19" s="87">
        <v>0</v>
      </c>
      <c r="K19" s="87">
        <v>0</v>
      </c>
      <c r="L19" s="87">
        <v>0</v>
      </c>
      <c r="M19" s="88" t="s">
        <v>480</v>
      </c>
    </row>
    <row r="20" spans="1:13" s="82" customFormat="1" ht="74.25" customHeight="1" x14ac:dyDescent="0.25">
      <c r="A20" s="203">
        <v>2</v>
      </c>
      <c r="B20" s="206" t="s">
        <v>260</v>
      </c>
      <c r="C20" s="203" t="s">
        <v>401</v>
      </c>
      <c r="D20" s="86" t="s">
        <v>343</v>
      </c>
      <c r="E20" s="87">
        <f t="shared" ref="E20:L20" si="3">E21+E22</f>
        <v>56200</v>
      </c>
      <c r="F20" s="87">
        <f t="shared" si="3"/>
        <v>4200</v>
      </c>
      <c r="G20" s="87">
        <f t="shared" si="3"/>
        <v>56200</v>
      </c>
      <c r="H20" s="87">
        <f t="shared" si="3"/>
        <v>4200</v>
      </c>
      <c r="I20" s="87">
        <f t="shared" si="3"/>
        <v>0</v>
      </c>
      <c r="J20" s="87">
        <f t="shared" si="3"/>
        <v>0</v>
      </c>
      <c r="K20" s="87">
        <f t="shared" si="3"/>
        <v>0</v>
      </c>
      <c r="L20" s="87">
        <f t="shared" si="3"/>
        <v>0</v>
      </c>
      <c r="M20" s="88"/>
    </row>
    <row r="21" spans="1:13" s="82" customFormat="1" ht="18" customHeight="1" x14ac:dyDescent="0.25">
      <c r="A21" s="218"/>
      <c r="B21" s="215"/>
      <c r="C21" s="218"/>
      <c r="D21" s="89" t="s">
        <v>23</v>
      </c>
      <c r="E21" s="84">
        <v>4200</v>
      </c>
      <c r="F21" s="84">
        <v>4200</v>
      </c>
      <c r="G21" s="84">
        <v>4200</v>
      </c>
      <c r="H21" s="84">
        <v>4200</v>
      </c>
      <c r="I21" s="84">
        <v>0</v>
      </c>
      <c r="J21" s="84">
        <v>0</v>
      </c>
      <c r="K21" s="84">
        <v>0</v>
      </c>
      <c r="L21" s="84">
        <v>0</v>
      </c>
      <c r="M21" s="90" t="s">
        <v>483</v>
      </c>
    </row>
    <row r="22" spans="1:13" s="82" customFormat="1" ht="45.75" customHeight="1" x14ac:dyDescent="0.25">
      <c r="A22" s="218"/>
      <c r="B22" s="215"/>
      <c r="C22" s="218"/>
      <c r="D22" s="89" t="s">
        <v>394</v>
      </c>
      <c r="E22" s="87">
        <v>52000</v>
      </c>
      <c r="F22" s="87">
        <v>0</v>
      </c>
      <c r="G22" s="91">
        <v>52000</v>
      </c>
      <c r="H22" s="87">
        <v>0</v>
      </c>
      <c r="I22" s="87">
        <v>0</v>
      </c>
      <c r="J22" s="87">
        <v>0</v>
      </c>
      <c r="K22" s="87">
        <v>0</v>
      </c>
      <c r="L22" s="87">
        <v>0</v>
      </c>
      <c r="M22" s="92" t="s">
        <v>480</v>
      </c>
    </row>
    <row r="23" spans="1:13" s="85" customFormat="1" ht="15" customHeight="1" x14ac:dyDescent="0.25">
      <c r="A23" s="203">
        <v>3</v>
      </c>
      <c r="B23" s="206" t="s">
        <v>261</v>
      </c>
      <c r="C23" s="203" t="s">
        <v>401</v>
      </c>
      <c r="D23" s="86" t="s">
        <v>343</v>
      </c>
      <c r="E23" s="87">
        <f t="shared" ref="E23:L23" si="4">E24+E25</f>
        <v>75000</v>
      </c>
      <c r="F23" s="87">
        <f t="shared" si="4"/>
        <v>16372.6</v>
      </c>
      <c r="G23" s="87">
        <f t="shared" si="4"/>
        <v>75000</v>
      </c>
      <c r="H23" s="87">
        <f t="shared" si="4"/>
        <v>16372.6</v>
      </c>
      <c r="I23" s="87">
        <f t="shared" si="4"/>
        <v>0</v>
      </c>
      <c r="J23" s="87">
        <f t="shared" si="4"/>
        <v>0</v>
      </c>
      <c r="K23" s="87">
        <f t="shared" si="4"/>
        <v>0</v>
      </c>
      <c r="L23" s="87">
        <f t="shared" si="4"/>
        <v>0</v>
      </c>
      <c r="M23" s="92"/>
    </row>
    <row r="24" spans="1:13" s="85" customFormat="1" ht="60" x14ac:dyDescent="0.25">
      <c r="A24" s="218"/>
      <c r="B24" s="215"/>
      <c r="C24" s="218"/>
      <c r="D24" s="89" t="s">
        <v>23</v>
      </c>
      <c r="E24" s="87">
        <v>25000</v>
      </c>
      <c r="F24" s="87">
        <v>0</v>
      </c>
      <c r="G24" s="87">
        <v>25000</v>
      </c>
      <c r="H24" s="87">
        <v>0</v>
      </c>
      <c r="I24" s="87">
        <v>0</v>
      </c>
      <c r="J24" s="87">
        <v>0</v>
      </c>
      <c r="K24" s="87">
        <v>0</v>
      </c>
      <c r="L24" s="87">
        <v>0</v>
      </c>
      <c r="M24" s="92" t="s">
        <v>480</v>
      </c>
    </row>
    <row r="25" spans="1:13" s="85" customFormat="1" x14ac:dyDescent="0.25">
      <c r="A25" s="218"/>
      <c r="B25" s="215"/>
      <c r="C25" s="218"/>
      <c r="D25" s="89" t="s">
        <v>394</v>
      </c>
      <c r="E25" s="87">
        <v>50000</v>
      </c>
      <c r="F25" s="87">
        <v>16372.6</v>
      </c>
      <c r="G25" s="87">
        <v>50000</v>
      </c>
      <c r="H25" s="87">
        <v>16372.6</v>
      </c>
      <c r="I25" s="87">
        <v>0</v>
      </c>
      <c r="J25" s="87">
        <v>0</v>
      </c>
      <c r="K25" s="87">
        <v>0</v>
      </c>
      <c r="L25" s="87">
        <v>0</v>
      </c>
      <c r="M25" s="92" t="s">
        <v>483</v>
      </c>
    </row>
    <row r="26" spans="1:13" s="85" customFormat="1" ht="52.5" customHeight="1" x14ac:dyDescent="0.25">
      <c r="A26" s="203">
        <v>4</v>
      </c>
      <c r="B26" s="206" t="s">
        <v>601</v>
      </c>
      <c r="C26" s="203" t="s">
        <v>401</v>
      </c>
      <c r="D26" s="86" t="s">
        <v>343</v>
      </c>
      <c r="E26" s="87">
        <f>E27</f>
        <v>70000</v>
      </c>
      <c r="F26" s="87">
        <f t="shared" ref="F26:L26" si="5">F27</f>
        <v>0</v>
      </c>
      <c r="G26" s="87">
        <f t="shared" si="5"/>
        <v>70000</v>
      </c>
      <c r="H26" s="87">
        <f t="shared" si="5"/>
        <v>0</v>
      </c>
      <c r="I26" s="87">
        <f t="shared" si="5"/>
        <v>0</v>
      </c>
      <c r="J26" s="87">
        <f t="shared" si="5"/>
        <v>0</v>
      </c>
      <c r="K26" s="87">
        <f t="shared" si="5"/>
        <v>0</v>
      </c>
      <c r="L26" s="87">
        <f t="shared" si="5"/>
        <v>0</v>
      </c>
      <c r="M26" s="92"/>
    </row>
    <row r="27" spans="1:13" s="85" customFormat="1" ht="71.25" customHeight="1" x14ac:dyDescent="0.25">
      <c r="A27" s="238"/>
      <c r="B27" s="237"/>
      <c r="C27" s="238"/>
      <c r="D27" s="89" t="s">
        <v>600</v>
      </c>
      <c r="E27" s="87">
        <v>70000</v>
      </c>
      <c r="F27" s="87">
        <v>0</v>
      </c>
      <c r="G27" s="87">
        <v>70000</v>
      </c>
      <c r="H27" s="87">
        <v>0</v>
      </c>
      <c r="I27" s="87">
        <v>0</v>
      </c>
      <c r="J27" s="87">
        <v>0</v>
      </c>
      <c r="K27" s="87">
        <v>0</v>
      </c>
      <c r="L27" s="87">
        <v>0</v>
      </c>
      <c r="M27" s="92" t="s">
        <v>480</v>
      </c>
    </row>
    <row r="28" spans="1:13" s="85" customFormat="1" ht="32.25" customHeight="1" x14ac:dyDescent="0.25">
      <c r="A28" s="203">
        <v>5</v>
      </c>
      <c r="B28" s="200" t="s">
        <v>485</v>
      </c>
      <c r="C28" s="203" t="s">
        <v>401</v>
      </c>
      <c r="D28" s="86" t="s">
        <v>343</v>
      </c>
      <c r="E28" s="93">
        <f t="shared" ref="E28:L28" si="6">E29</f>
        <v>19000</v>
      </c>
      <c r="F28" s="93">
        <f t="shared" si="6"/>
        <v>15146</v>
      </c>
      <c r="G28" s="93">
        <f t="shared" si="6"/>
        <v>19000</v>
      </c>
      <c r="H28" s="93">
        <f t="shared" si="6"/>
        <v>15146</v>
      </c>
      <c r="I28" s="93">
        <f t="shared" si="6"/>
        <v>0</v>
      </c>
      <c r="J28" s="93">
        <f t="shared" si="6"/>
        <v>0</v>
      </c>
      <c r="K28" s="93">
        <f t="shared" si="6"/>
        <v>0</v>
      </c>
      <c r="L28" s="93">
        <f t="shared" si="6"/>
        <v>0</v>
      </c>
      <c r="M28" s="94"/>
    </row>
    <row r="29" spans="1:13" s="85" customFormat="1" ht="91.5" customHeight="1" x14ac:dyDescent="0.25">
      <c r="A29" s="210"/>
      <c r="B29" s="201"/>
      <c r="C29" s="210"/>
      <c r="D29" s="89" t="s">
        <v>23</v>
      </c>
      <c r="E29" s="93">
        <v>19000</v>
      </c>
      <c r="F29" s="84">
        <v>15146</v>
      </c>
      <c r="G29" s="93">
        <v>19000</v>
      </c>
      <c r="H29" s="84">
        <v>15146</v>
      </c>
      <c r="I29" s="84">
        <v>0</v>
      </c>
      <c r="J29" s="84">
        <v>0</v>
      </c>
      <c r="K29" s="84">
        <v>0</v>
      </c>
      <c r="L29" s="84">
        <v>0</v>
      </c>
      <c r="M29" s="90" t="s">
        <v>483</v>
      </c>
    </row>
    <row r="30" spans="1:13" s="85" customFormat="1" ht="28.5" customHeight="1" x14ac:dyDescent="0.25">
      <c r="A30" s="242">
        <v>6</v>
      </c>
      <c r="B30" s="239" t="s">
        <v>602</v>
      </c>
      <c r="C30" s="242" t="s">
        <v>401</v>
      </c>
      <c r="D30" s="86" t="s">
        <v>343</v>
      </c>
      <c r="E30" s="95">
        <f>SUM(E31:E32)</f>
        <v>0</v>
      </c>
      <c r="F30" s="95">
        <f t="shared" ref="F30:L30" si="7">SUM(F31:F32)</f>
        <v>0</v>
      </c>
      <c r="G30" s="95">
        <f t="shared" si="7"/>
        <v>0</v>
      </c>
      <c r="H30" s="95">
        <f t="shared" si="7"/>
        <v>0</v>
      </c>
      <c r="I30" s="95">
        <f t="shared" si="7"/>
        <v>0</v>
      </c>
      <c r="J30" s="95">
        <f t="shared" si="7"/>
        <v>0</v>
      </c>
      <c r="K30" s="95">
        <f t="shared" si="7"/>
        <v>0</v>
      </c>
      <c r="L30" s="95">
        <f t="shared" si="7"/>
        <v>0</v>
      </c>
      <c r="M30" s="96"/>
    </row>
    <row r="31" spans="1:13" s="85" customFormat="1" ht="33" customHeight="1" x14ac:dyDescent="0.25">
      <c r="A31" s="243"/>
      <c r="B31" s="240"/>
      <c r="C31" s="243"/>
      <c r="D31" s="86" t="s">
        <v>23</v>
      </c>
      <c r="E31" s="97">
        <v>0</v>
      </c>
      <c r="F31" s="97">
        <v>0</v>
      </c>
      <c r="G31" s="97">
        <v>0</v>
      </c>
      <c r="H31" s="97">
        <v>0</v>
      </c>
      <c r="I31" s="97">
        <v>0</v>
      </c>
      <c r="J31" s="97">
        <v>0</v>
      </c>
      <c r="K31" s="97">
        <v>0</v>
      </c>
      <c r="L31" s="97">
        <v>0</v>
      </c>
      <c r="M31" s="98"/>
    </row>
    <row r="32" spans="1:13" s="85" customFormat="1" ht="27" customHeight="1" x14ac:dyDescent="0.25">
      <c r="A32" s="243"/>
      <c r="B32" s="240"/>
      <c r="C32" s="243"/>
      <c r="D32" s="86" t="s">
        <v>394</v>
      </c>
      <c r="E32" s="97">
        <v>0</v>
      </c>
      <c r="F32" s="97">
        <v>0</v>
      </c>
      <c r="G32" s="97">
        <v>0</v>
      </c>
      <c r="H32" s="97">
        <v>0</v>
      </c>
      <c r="I32" s="97">
        <v>0</v>
      </c>
      <c r="J32" s="97">
        <v>0</v>
      </c>
      <c r="K32" s="97">
        <v>0</v>
      </c>
      <c r="L32" s="97">
        <v>0</v>
      </c>
      <c r="M32" s="96"/>
    </row>
    <row r="33" spans="1:13" s="85" customFormat="1" ht="27.75" customHeight="1" x14ac:dyDescent="0.25">
      <c r="A33" s="244"/>
      <c r="B33" s="241"/>
      <c r="C33" s="244"/>
      <c r="D33" s="86" t="s">
        <v>600</v>
      </c>
      <c r="E33" s="97">
        <v>0</v>
      </c>
      <c r="F33" s="97">
        <v>0</v>
      </c>
      <c r="G33" s="97">
        <v>0</v>
      </c>
      <c r="H33" s="97">
        <v>0</v>
      </c>
      <c r="I33" s="97">
        <v>0</v>
      </c>
      <c r="J33" s="97">
        <v>0</v>
      </c>
      <c r="K33" s="97">
        <v>0</v>
      </c>
      <c r="L33" s="97">
        <v>0</v>
      </c>
      <c r="M33" s="96"/>
    </row>
    <row r="34" spans="1:13" s="85" customFormat="1" ht="15" customHeight="1" x14ac:dyDescent="0.25">
      <c r="A34" s="203">
        <v>7</v>
      </c>
      <c r="B34" s="206" t="s">
        <v>262</v>
      </c>
      <c r="C34" s="203" t="s">
        <v>401</v>
      </c>
      <c r="D34" s="86" t="s">
        <v>343</v>
      </c>
      <c r="E34" s="87">
        <f>E35+E36+E37</f>
        <v>353</v>
      </c>
      <c r="F34" s="87">
        <f t="shared" ref="F34:L34" si="8">F35+F36+F37</f>
        <v>399</v>
      </c>
      <c r="G34" s="87">
        <f t="shared" si="8"/>
        <v>68</v>
      </c>
      <c r="H34" s="87">
        <f t="shared" si="8"/>
        <v>81</v>
      </c>
      <c r="I34" s="87">
        <f t="shared" si="8"/>
        <v>0</v>
      </c>
      <c r="J34" s="87">
        <f t="shared" si="8"/>
        <v>0</v>
      </c>
      <c r="K34" s="87">
        <f t="shared" si="8"/>
        <v>285</v>
      </c>
      <c r="L34" s="87">
        <f t="shared" si="8"/>
        <v>318</v>
      </c>
      <c r="M34" s="92"/>
    </row>
    <row r="35" spans="1:13" s="85" customFormat="1" x14ac:dyDescent="0.25">
      <c r="A35" s="218"/>
      <c r="B35" s="215"/>
      <c r="C35" s="218"/>
      <c r="D35" s="89" t="s">
        <v>23</v>
      </c>
      <c r="E35" s="84">
        <v>100</v>
      </c>
      <c r="F35" s="84">
        <f t="shared" ref="F35:F37" si="9">SUM(H35,J35,L35)</f>
        <v>100</v>
      </c>
      <c r="G35" s="93">
        <v>20</v>
      </c>
      <c r="H35" s="93">
        <v>20</v>
      </c>
      <c r="I35" s="84">
        <v>0</v>
      </c>
      <c r="J35" s="84">
        <v>0</v>
      </c>
      <c r="K35" s="93">
        <v>80</v>
      </c>
      <c r="L35" s="93">
        <v>80</v>
      </c>
      <c r="M35" s="90" t="s">
        <v>483</v>
      </c>
    </row>
    <row r="36" spans="1:13" s="85" customFormat="1" x14ac:dyDescent="0.25">
      <c r="A36" s="218"/>
      <c r="B36" s="215"/>
      <c r="C36" s="218"/>
      <c r="D36" s="89" t="s">
        <v>394</v>
      </c>
      <c r="E36" s="87">
        <f>SUM(G36,I36,K36)</f>
        <v>118</v>
      </c>
      <c r="F36" s="87">
        <f t="shared" si="9"/>
        <v>118</v>
      </c>
      <c r="G36" s="87">
        <v>23</v>
      </c>
      <c r="H36" s="87">
        <v>23</v>
      </c>
      <c r="I36" s="87">
        <v>0</v>
      </c>
      <c r="J36" s="87">
        <v>0</v>
      </c>
      <c r="K36" s="87">
        <v>95</v>
      </c>
      <c r="L36" s="87">
        <v>95</v>
      </c>
      <c r="M36" s="92" t="s">
        <v>483</v>
      </c>
    </row>
    <row r="37" spans="1:13" s="85" customFormat="1" x14ac:dyDescent="0.25">
      <c r="A37" s="238"/>
      <c r="B37" s="237"/>
      <c r="C37" s="238"/>
      <c r="D37" s="89" t="s">
        <v>600</v>
      </c>
      <c r="E37" s="87">
        <v>135</v>
      </c>
      <c r="F37" s="87">
        <f t="shared" si="9"/>
        <v>181</v>
      </c>
      <c r="G37" s="87">
        <v>25</v>
      </c>
      <c r="H37" s="87">
        <v>38</v>
      </c>
      <c r="I37" s="87">
        <v>0</v>
      </c>
      <c r="J37" s="87">
        <v>0</v>
      </c>
      <c r="K37" s="87">
        <v>110</v>
      </c>
      <c r="L37" s="87">
        <v>143</v>
      </c>
      <c r="M37" s="99" t="s">
        <v>483</v>
      </c>
    </row>
    <row r="38" spans="1:13" s="85" customFormat="1" ht="36.75" customHeight="1" x14ac:dyDescent="0.25">
      <c r="A38" s="203">
        <v>8</v>
      </c>
      <c r="B38" s="206" t="s">
        <v>484</v>
      </c>
      <c r="C38" s="203" t="s">
        <v>401</v>
      </c>
      <c r="D38" s="86" t="s">
        <v>343</v>
      </c>
      <c r="E38" s="93">
        <v>4000</v>
      </c>
      <c r="F38" s="93">
        <v>4000</v>
      </c>
      <c r="G38" s="93">
        <v>4000</v>
      </c>
      <c r="H38" s="93">
        <v>4000</v>
      </c>
      <c r="I38" s="84">
        <v>0</v>
      </c>
      <c r="J38" s="84">
        <v>0</v>
      </c>
      <c r="K38" s="84">
        <v>0</v>
      </c>
      <c r="L38" s="84">
        <v>0</v>
      </c>
      <c r="M38" s="99"/>
    </row>
    <row r="39" spans="1:13" s="85" customFormat="1" ht="42" customHeight="1" x14ac:dyDescent="0.25">
      <c r="A39" s="218"/>
      <c r="B39" s="215"/>
      <c r="C39" s="218"/>
      <c r="D39" s="89" t="s">
        <v>23</v>
      </c>
      <c r="E39" s="93">
        <v>4000</v>
      </c>
      <c r="F39" s="93">
        <v>4000</v>
      </c>
      <c r="G39" s="93">
        <v>4000</v>
      </c>
      <c r="H39" s="93">
        <v>4000</v>
      </c>
      <c r="I39" s="84">
        <v>0</v>
      </c>
      <c r="J39" s="84">
        <v>0</v>
      </c>
      <c r="K39" s="84">
        <v>0</v>
      </c>
      <c r="L39" s="84">
        <v>0</v>
      </c>
      <c r="M39" s="90" t="s">
        <v>483</v>
      </c>
    </row>
    <row r="40" spans="1:13" s="85" customFormat="1" x14ac:dyDescent="0.25">
      <c r="A40" s="100"/>
      <c r="B40" s="101"/>
      <c r="C40" s="100"/>
      <c r="D40" s="86" t="s">
        <v>343</v>
      </c>
      <c r="E40" s="102">
        <f t="shared" ref="E40:L40" si="10">E17+E20+E23+E26+E28+E30+E34+E38</f>
        <v>248553</v>
      </c>
      <c r="F40" s="102">
        <f t="shared" si="10"/>
        <v>40117.599999999999</v>
      </c>
      <c r="G40" s="102">
        <f t="shared" si="10"/>
        <v>248268</v>
      </c>
      <c r="H40" s="102">
        <f t="shared" si="10"/>
        <v>39799.599999999999</v>
      </c>
      <c r="I40" s="102">
        <f t="shared" si="10"/>
        <v>0</v>
      </c>
      <c r="J40" s="102">
        <f t="shared" si="10"/>
        <v>0</v>
      </c>
      <c r="K40" s="102">
        <f t="shared" si="10"/>
        <v>285</v>
      </c>
      <c r="L40" s="102">
        <f t="shared" si="10"/>
        <v>318</v>
      </c>
      <c r="M40" s="103"/>
    </row>
    <row r="41" spans="1:13" s="85" customFormat="1" x14ac:dyDescent="0.25">
      <c r="A41" s="100"/>
      <c r="B41" s="101"/>
      <c r="C41" s="100"/>
      <c r="D41" s="86" t="s">
        <v>23</v>
      </c>
      <c r="E41" s="102">
        <f t="shared" ref="E41:L41" si="11">E18+E21+E24+E29+E31+E35+E39</f>
        <v>68300</v>
      </c>
      <c r="F41" s="102">
        <f t="shared" si="11"/>
        <v>23446</v>
      </c>
      <c r="G41" s="102">
        <f t="shared" si="11"/>
        <v>68220</v>
      </c>
      <c r="H41" s="102">
        <f t="shared" si="11"/>
        <v>23366</v>
      </c>
      <c r="I41" s="102">
        <f t="shared" si="11"/>
        <v>0</v>
      </c>
      <c r="J41" s="102">
        <f t="shared" si="11"/>
        <v>0</v>
      </c>
      <c r="K41" s="102">
        <f t="shared" si="11"/>
        <v>80</v>
      </c>
      <c r="L41" s="102">
        <f t="shared" si="11"/>
        <v>80</v>
      </c>
      <c r="M41" s="103"/>
    </row>
    <row r="42" spans="1:13" s="82" customFormat="1" x14ac:dyDescent="0.25">
      <c r="A42" s="104"/>
      <c r="B42" s="105"/>
      <c r="C42" s="104"/>
      <c r="D42" s="86" t="s">
        <v>394</v>
      </c>
      <c r="E42" s="102">
        <f t="shared" ref="E42:L42" si="12">E19+E22+E25+E32+E36</f>
        <v>110118</v>
      </c>
      <c r="F42" s="102">
        <f t="shared" si="12"/>
        <v>16490.599999999999</v>
      </c>
      <c r="G42" s="102">
        <f t="shared" si="12"/>
        <v>110023</v>
      </c>
      <c r="H42" s="102">
        <f t="shared" si="12"/>
        <v>16395.599999999999</v>
      </c>
      <c r="I42" s="102">
        <f t="shared" si="12"/>
        <v>0</v>
      </c>
      <c r="J42" s="102">
        <f t="shared" si="12"/>
        <v>0</v>
      </c>
      <c r="K42" s="102">
        <f t="shared" si="12"/>
        <v>95</v>
      </c>
      <c r="L42" s="102">
        <f t="shared" si="12"/>
        <v>95</v>
      </c>
      <c r="M42" s="101"/>
    </row>
    <row r="43" spans="1:13" s="82" customFormat="1" x14ac:dyDescent="0.25">
      <c r="A43" s="104"/>
      <c r="B43" s="105"/>
      <c r="C43" s="106"/>
      <c r="D43" s="86" t="s">
        <v>600</v>
      </c>
      <c r="E43" s="102">
        <f t="shared" ref="E43:L43" si="13">E27+E33+E37</f>
        <v>70135</v>
      </c>
      <c r="F43" s="102">
        <f t="shared" si="13"/>
        <v>181</v>
      </c>
      <c r="G43" s="102">
        <f t="shared" si="13"/>
        <v>70025</v>
      </c>
      <c r="H43" s="102">
        <f t="shared" si="13"/>
        <v>38</v>
      </c>
      <c r="I43" s="102">
        <f t="shared" si="13"/>
        <v>0</v>
      </c>
      <c r="J43" s="102">
        <f t="shared" si="13"/>
        <v>0</v>
      </c>
      <c r="K43" s="102">
        <f t="shared" si="13"/>
        <v>110</v>
      </c>
      <c r="L43" s="102">
        <f t="shared" si="13"/>
        <v>143</v>
      </c>
      <c r="M43" s="107"/>
    </row>
    <row r="44" spans="1:13" s="82" customFormat="1" ht="21.75" customHeight="1" x14ac:dyDescent="0.25">
      <c r="A44" s="272" t="s">
        <v>267</v>
      </c>
      <c r="B44" s="272"/>
      <c r="C44" s="273"/>
      <c r="D44" s="273"/>
      <c r="E44" s="273"/>
      <c r="F44" s="273"/>
      <c r="G44" s="273"/>
      <c r="H44" s="273"/>
      <c r="I44" s="273"/>
      <c r="J44" s="273"/>
      <c r="K44" s="273"/>
      <c r="L44" s="273"/>
      <c r="M44" s="273"/>
    </row>
    <row r="45" spans="1:13" s="108" customFormat="1" ht="93.75" customHeight="1" x14ac:dyDescent="0.25">
      <c r="A45" s="250" t="s">
        <v>268</v>
      </c>
      <c r="B45" s="206" t="s">
        <v>269</v>
      </c>
      <c r="C45" s="203" t="s">
        <v>401</v>
      </c>
      <c r="D45" s="234" t="s">
        <v>343</v>
      </c>
      <c r="E45" s="219">
        <f>E47+E48+E49</f>
        <v>969823.4</v>
      </c>
      <c r="F45" s="219">
        <f t="shared" ref="F45:L45" si="14">F47+F48+F49</f>
        <v>383968.89999999997</v>
      </c>
      <c r="G45" s="219">
        <f t="shared" si="14"/>
        <v>699243.7</v>
      </c>
      <c r="H45" s="219">
        <f t="shared" si="14"/>
        <v>316435.89999999997</v>
      </c>
      <c r="I45" s="219">
        <f t="shared" si="14"/>
        <v>269314.7</v>
      </c>
      <c r="J45" s="219">
        <f t="shared" si="14"/>
        <v>66268.000000000015</v>
      </c>
      <c r="K45" s="219">
        <f t="shared" si="14"/>
        <v>1265</v>
      </c>
      <c r="L45" s="219">
        <f t="shared" si="14"/>
        <v>1265</v>
      </c>
      <c r="M45" s="206"/>
    </row>
    <row r="46" spans="1:13" s="108" customFormat="1" ht="24.75" customHeight="1" x14ac:dyDescent="0.25">
      <c r="A46" s="251"/>
      <c r="B46" s="215"/>
      <c r="C46" s="218"/>
      <c r="D46" s="235"/>
      <c r="E46" s="236"/>
      <c r="F46" s="236"/>
      <c r="G46" s="236"/>
      <c r="H46" s="236"/>
      <c r="I46" s="236"/>
      <c r="J46" s="236"/>
      <c r="K46" s="236"/>
      <c r="L46" s="236"/>
      <c r="M46" s="237"/>
    </row>
    <row r="47" spans="1:13" s="108" customFormat="1" ht="18.75" customHeight="1" x14ac:dyDescent="0.25">
      <c r="A47" s="251"/>
      <c r="B47" s="215"/>
      <c r="C47" s="218"/>
      <c r="D47" s="83" t="s">
        <v>23</v>
      </c>
      <c r="E47" s="84">
        <f>SUM(G47,I47,K47)</f>
        <v>334264.7</v>
      </c>
      <c r="F47" s="84">
        <f t="shared" ref="F47:F49" si="15">SUM(H47,J47,L47)</f>
        <v>291280.5</v>
      </c>
      <c r="G47" s="93">
        <v>254703.7</v>
      </c>
      <c r="H47" s="93">
        <v>233308.59999999998</v>
      </c>
      <c r="I47" s="93">
        <v>78296</v>
      </c>
      <c r="J47" s="84">
        <v>56706.900000000009</v>
      </c>
      <c r="K47" s="84">
        <v>1265</v>
      </c>
      <c r="L47" s="84">
        <v>1265</v>
      </c>
      <c r="M47" s="109" t="s">
        <v>483</v>
      </c>
    </row>
    <row r="48" spans="1:13" s="108" customFormat="1" ht="20.25" customHeight="1" x14ac:dyDescent="0.25">
      <c r="A48" s="251"/>
      <c r="B48" s="215"/>
      <c r="C48" s="218"/>
      <c r="D48" s="83" t="s">
        <v>394</v>
      </c>
      <c r="E48" s="84">
        <v>229558.7</v>
      </c>
      <c r="F48" s="84">
        <v>86544.1</v>
      </c>
      <c r="G48" s="84">
        <v>160340</v>
      </c>
      <c r="H48" s="84">
        <v>82216.7</v>
      </c>
      <c r="I48" s="84">
        <v>69218.7</v>
      </c>
      <c r="J48" s="84">
        <v>4327.3999999999996</v>
      </c>
      <c r="K48" s="84">
        <f t="shared" ref="K48:L48" si="16">SUM(K50:K55)</f>
        <v>0</v>
      </c>
      <c r="L48" s="84">
        <f t="shared" si="16"/>
        <v>0</v>
      </c>
      <c r="M48" s="109" t="s">
        <v>483</v>
      </c>
    </row>
    <row r="49" spans="1:13" s="108" customFormat="1" ht="93" customHeight="1" x14ac:dyDescent="0.25">
      <c r="A49" s="252"/>
      <c r="B49" s="237"/>
      <c r="C49" s="238"/>
      <c r="D49" s="83" t="s">
        <v>600</v>
      </c>
      <c r="E49" s="84">
        <v>406000</v>
      </c>
      <c r="F49" s="84">
        <f t="shared" si="15"/>
        <v>6144.3</v>
      </c>
      <c r="G49" s="84">
        <v>284200</v>
      </c>
      <c r="H49" s="84">
        <v>910.6</v>
      </c>
      <c r="I49" s="84">
        <v>121800</v>
      </c>
      <c r="J49" s="84">
        <v>5233.7</v>
      </c>
      <c r="K49" s="84">
        <v>0</v>
      </c>
      <c r="L49" s="84">
        <v>0</v>
      </c>
      <c r="M49" s="109" t="s">
        <v>702</v>
      </c>
    </row>
    <row r="50" spans="1:13" s="108" customFormat="1" ht="126" customHeight="1" x14ac:dyDescent="0.25">
      <c r="A50" s="110" t="s">
        <v>263</v>
      </c>
      <c r="B50" s="90" t="s">
        <v>603</v>
      </c>
      <c r="C50" s="23" t="s">
        <v>646</v>
      </c>
      <c r="D50" s="83" t="s">
        <v>600</v>
      </c>
      <c r="E50" s="84">
        <v>0</v>
      </c>
      <c r="F50" s="87">
        <v>0</v>
      </c>
      <c r="G50" s="91">
        <v>0</v>
      </c>
      <c r="H50" s="93">
        <v>0</v>
      </c>
      <c r="I50" s="91">
        <v>0</v>
      </c>
      <c r="J50" s="87">
        <v>0</v>
      </c>
      <c r="K50" s="87">
        <v>0</v>
      </c>
      <c r="L50" s="87">
        <v>0</v>
      </c>
      <c r="M50" s="88" t="s">
        <v>618</v>
      </c>
    </row>
    <row r="51" spans="1:13" s="108" customFormat="1" ht="141.75" customHeight="1" x14ac:dyDescent="0.25">
      <c r="A51" s="110" t="s">
        <v>264</v>
      </c>
      <c r="B51" s="90" t="s">
        <v>271</v>
      </c>
      <c r="C51" s="23" t="s">
        <v>279</v>
      </c>
      <c r="D51" s="83" t="s">
        <v>600</v>
      </c>
      <c r="E51" s="84">
        <v>0</v>
      </c>
      <c r="F51" s="87">
        <v>0</v>
      </c>
      <c r="G51" s="91">
        <v>0</v>
      </c>
      <c r="H51" s="91">
        <v>0</v>
      </c>
      <c r="I51" s="91">
        <v>0</v>
      </c>
      <c r="J51" s="87">
        <v>0</v>
      </c>
      <c r="K51" s="87">
        <v>0</v>
      </c>
      <c r="L51" s="87">
        <v>0</v>
      </c>
      <c r="M51" s="88" t="s">
        <v>618</v>
      </c>
    </row>
    <row r="52" spans="1:13" s="108" customFormat="1" ht="119.25" customHeight="1" x14ac:dyDescent="0.25">
      <c r="A52" s="110" t="s">
        <v>265</v>
      </c>
      <c r="B52" s="90" t="s">
        <v>277</v>
      </c>
      <c r="C52" s="23" t="s">
        <v>647</v>
      </c>
      <c r="D52" s="83" t="s">
        <v>600</v>
      </c>
      <c r="E52" s="84">
        <v>7105.5</v>
      </c>
      <c r="F52" s="84">
        <f t="shared" ref="E52:F54" si="17">SUM(H52,J52,L52)</f>
        <v>729</v>
      </c>
      <c r="G52" s="91">
        <v>0</v>
      </c>
      <c r="H52" s="91">
        <v>0</v>
      </c>
      <c r="I52" s="91">
        <v>7105.5</v>
      </c>
      <c r="J52" s="87">
        <v>729</v>
      </c>
      <c r="K52" s="87">
        <v>0</v>
      </c>
      <c r="L52" s="87">
        <v>0</v>
      </c>
      <c r="M52" s="88" t="s">
        <v>701</v>
      </c>
    </row>
    <row r="53" spans="1:13" s="108" customFormat="1" ht="123.75" customHeight="1" x14ac:dyDescent="0.25">
      <c r="A53" s="110" t="s">
        <v>270</v>
      </c>
      <c r="B53" s="90" t="s">
        <v>604</v>
      </c>
      <c r="C53" s="23" t="s">
        <v>401</v>
      </c>
      <c r="D53" s="83" t="s">
        <v>600</v>
      </c>
      <c r="E53" s="84">
        <v>16880.900000000001</v>
      </c>
      <c r="F53" s="87">
        <v>30.8</v>
      </c>
      <c r="G53" s="91">
        <v>0</v>
      </c>
      <c r="H53" s="91">
        <v>0</v>
      </c>
      <c r="I53" s="91">
        <v>16880.900000000001</v>
      </c>
      <c r="J53" s="87">
        <v>30.8</v>
      </c>
      <c r="K53" s="87">
        <v>0</v>
      </c>
      <c r="L53" s="87">
        <v>0</v>
      </c>
      <c r="M53" s="88" t="s">
        <v>701</v>
      </c>
    </row>
    <row r="54" spans="1:13" s="108" customFormat="1" ht="124.5" customHeight="1" x14ac:dyDescent="0.25">
      <c r="A54" s="110" t="s">
        <v>272</v>
      </c>
      <c r="B54" s="90" t="s">
        <v>605</v>
      </c>
      <c r="C54" s="23" t="s">
        <v>278</v>
      </c>
      <c r="D54" s="83" t="s">
        <v>600</v>
      </c>
      <c r="E54" s="84">
        <f t="shared" si="17"/>
        <v>1811.5</v>
      </c>
      <c r="F54" s="84">
        <f t="shared" si="17"/>
        <v>1763.5</v>
      </c>
      <c r="G54" s="91">
        <v>910.6</v>
      </c>
      <c r="H54" s="91">
        <v>910.6</v>
      </c>
      <c r="I54" s="91">
        <v>900.9</v>
      </c>
      <c r="J54" s="87">
        <v>852.9</v>
      </c>
      <c r="K54" s="87">
        <v>0</v>
      </c>
      <c r="L54" s="87">
        <v>0</v>
      </c>
      <c r="M54" s="88" t="s">
        <v>483</v>
      </c>
    </row>
    <row r="55" spans="1:13" s="108" customFormat="1" ht="114.75" customHeight="1" x14ac:dyDescent="0.25">
      <c r="A55" s="110" t="s">
        <v>273</v>
      </c>
      <c r="B55" s="90" t="s">
        <v>606</v>
      </c>
      <c r="C55" s="111" t="s">
        <v>648</v>
      </c>
      <c r="D55" s="83" t="s">
        <v>600</v>
      </c>
      <c r="E55" s="84">
        <v>0</v>
      </c>
      <c r="F55" s="87">
        <v>0</v>
      </c>
      <c r="G55" s="91">
        <v>0</v>
      </c>
      <c r="H55" s="91">
        <v>0</v>
      </c>
      <c r="I55" s="91">
        <v>0</v>
      </c>
      <c r="J55" s="87">
        <v>0</v>
      </c>
      <c r="K55" s="87">
        <v>0</v>
      </c>
      <c r="L55" s="87">
        <v>0</v>
      </c>
      <c r="M55" s="88" t="s">
        <v>618</v>
      </c>
    </row>
    <row r="56" spans="1:13" s="108" customFormat="1" ht="18" customHeight="1" x14ac:dyDescent="0.25">
      <c r="A56" s="206">
        <v>2</v>
      </c>
      <c r="B56" s="207" t="s">
        <v>280</v>
      </c>
      <c r="C56" s="203" t="s">
        <v>401</v>
      </c>
      <c r="D56" s="112" t="s">
        <v>343</v>
      </c>
      <c r="E56" s="87">
        <f>E57+E58+E59</f>
        <v>89755.3</v>
      </c>
      <c r="F56" s="87">
        <f t="shared" ref="F56:L56" si="18">F57+F58+F59</f>
        <v>36570.6</v>
      </c>
      <c r="G56" s="87">
        <f t="shared" si="18"/>
        <v>28136.2</v>
      </c>
      <c r="H56" s="87">
        <f t="shared" si="18"/>
        <v>0</v>
      </c>
      <c r="I56" s="87">
        <f t="shared" si="18"/>
        <v>61619.1</v>
      </c>
      <c r="J56" s="87">
        <f t="shared" si="18"/>
        <v>36570.6</v>
      </c>
      <c r="K56" s="87">
        <f t="shared" si="18"/>
        <v>0</v>
      </c>
      <c r="L56" s="87">
        <f t="shared" si="18"/>
        <v>0</v>
      </c>
      <c r="M56" s="88"/>
    </row>
    <row r="57" spans="1:13" s="108" customFormat="1" ht="43.5" customHeight="1" x14ac:dyDescent="0.25">
      <c r="A57" s="215"/>
      <c r="B57" s="248"/>
      <c r="C57" s="218"/>
      <c r="D57" s="83" t="s">
        <v>23</v>
      </c>
      <c r="E57" s="87">
        <f t="shared" ref="E57:F59" si="19">SUM(G57,I57,K57)</f>
        <v>44455.3</v>
      </c>
      <c r="F57" s="87">
        <f t="shared" si="19"/>
        <v>16382.4</v>
      </c>
      <c r="G57" s="91">
        <v>15836.2</v>
      </c>
      <c r="H57" s="91">
        <v>0</v>
      </c>
      <c r="I57" s="91">
        <v>28619.1</v>
      </c>
      <c r="J57" s="87">
        <v>16382.4</v>
      </c>
      <c r="K57" s="87">
        <v>0</v>
      </c>
      <c r="L57" s="87">
        <v>0</v>
      </c>
      <c r="M57" s="88" t="s">
        <v>480</v>
      </c>
    </row>
    <row r="58" spans="1:13" s="108" customFormat="1" ht="45.75" customHeight="1" x14ac:dyDescent="0.25">
      <c r="A58" s="215"/>
      <c r="B58" s="248"/>
      <c r="C58" s="218"/>
      <c r="D58" s="83" t="s">
        <v>394</v>
      </c>
      <c r="E58" s="87">
        <v>33300</v>
      </c>
      <c r="F58" s="87">
        <v>6559.1</v>
      </c>
      <c r="G58" s="87">
        <v>12300</v>
      </c>
      <c r="H58" s="87">
        <v>0</v>
      </c>
      <c r="I58" s="87">
        <v>21000</v>
      </c>
      <c r="J58" s="87">
        <v>6559.1</v>
      </c>
      <c r="K58" s="87">
        <v>0</v>
      </c>
      <c r="L58" s="87">
        <v>0</v>
      </c>
      <c r="M58" s="88" t="s">
        <v>480</v>
      </c>
    </row>
    <row r="59" spans="1:13" s="108" customFormat="1" ht="61.5" customHeight="1" x14ac:dyDescent="0.25">
      <c r="A59" s="237"/>
      <c r="B59" s="249"/>
      <c r="C59" s="238"/>
      <c r="D59" s="83" t="s">
        <v>600</v>
      </c>
      <c r="E59" s="87">
        <v>12000</v>
      </c>
      <c r="F59" s="87">
        <f t="shared" si="19"/>
        <v>13629.1</v>
      </c>
      <c r="G59" s="87">
        <v>0</v>
      </c>
      <c r="H59" s="87">
        <v>0</v>
      </c>
      <c r="I59" s="87">
        <v>12000</v>
      </c>
      <c r="J59" s="87">
        <v>13629.1</v>
      </c>
      <c r="K59" s="87">
        <v>0</v>
      </c>
      <c r="L59" s="87">
        <v>0</v>
      </c>
      <c r="M59" s="88" t="s">
        <v>703</v>
      </c>
    </row>
    <row r="60" spans="1:13" s="108" customFormat="1" ht="30" customHeight="1" x14ac:dyDescent="0.25">
      <c r="A60" s="245">
        <v>3</v>
      </c>
      <c r="B60" s="207" t="s">
        <v>282</v>
      </c>
      <c r="C60" s="203" t="s">
        <v>401</v>
      </c>
      <c r="D60" s="112" t="s">
        <v>343</v>
      </c>
      <c r="E60" s="91">
        <f>E61+E62+E63</f>
        <v>13202</v>
      </c>
      <c r="F60" s="91">
        <f t="shared" ref="F60:L60" si="20">F61+F62+F63</f>
        <v>5329.9</v>
      </c>
      <c r="G60" s="91">
        <f t="shared" si="20"/>
        <v>8095</v>
      </c>
      <c r="H60" s="91">
        <f t="shared" si="20"/>
        <v>910</v>
      </c>
      <c r="I60" s="91">
        <f t="shared" si="20"/>
        <v>5107</v>
      </c>
      <c r="J60" s="91">
        <f t="shared" si="20"/>
        <v>4419.8999999999996</v>
      </c>
      <c r="K60" s="91">
        <f t="shared" si="20"/>
        <v>0</v>
      </c>
      <c r="L60" s="91">
        <f t="shared" si="20"/>
        <v>0</v>
      </c>
      <c r="M60" s="111" t="s">
        <v>486</v>
      </c>
    </row>
    <row r="61" spans="1:13" s="108" customFormat="1" ht="15.75" x14ac:dyDescent="0.25">
      <c r="A61" s="246"/>
      <c r="B61" s="248"/>
      <c r="C61" s="218"/>
      <c r="D61" s="83" t="s">
        <v>23</v>
      </c>
      <c r="E61" s="87">
        <v>0</v>
      </c>
      <c r="F61" s="87">
        <v>0</v>
      </c>
      <c r="G61" s="91">
        <v>0</v>
      </c>
      <c r="H61" s="91">
        <v>0</v>
      </c>
      <c r="I61" s="91">
        <v>0</v>
      </c>
      <c r="J61" s="87">
        <v>0</v>
      </c>
      <c r="K61" s="87">
        <v>0</v>
      </c>
      <c r="L61" s="87">
        <v>0</v>
      </c>
      <c r="M61" s="113"/>
    </row>
    <row r="62" spans="1:13" s="108" customFormat="1" ht="30" x14ac:dyDescent="0.25">
      <c r="A62" s="246"/>
      <c r="B62" s="248"/>
      <c r="C62" s="218"/>
      <c r="D62" s="83" t="s">
        <v>394</v>
      </c>
      <c r="E62" s="87">
        <v>3300</v>
      </c>
      <c r="F62" s="87">
        <v>3300</v>
      </c>
      <c r="G62" s="91">
        <v>910</v>
      </c>
      <c r="H62" s="91">
        <v>910</v>
      </c>
      <c r="I62" s="91">
        <v>2390</v>
      </c>
      <c r="J62" s="87">
        <v>2390</v>
      </c>
      <c r="K62" s="87">
        <v>0</v>
      </c>
      <c r="L62" s="87">
        <v>0</v>
      </c>
      <c r="M62" s="111" t="s">
        <v>486</v>
      </c>
    </row>
    <row r="63" spans="1:13" s="108" customFormat="1" x14ac:dyDescent="0.25">
      <c r="A63" s="247"/>
      <c r="B63" s="249"/>
      <c r="C63" s="238"/>
      <c r="D63" s="83" t="s">
        <v>600</v>
      </c>
      <c r="E63" s="87">
        <f>G63+I63+K63</f>
        <v>9902</v>
      </c>
      <c r="F63" s="87">
        <f t="shared" ref="F63:F64" si="21">SUM(H63,J63,L63)</f>
        <v>2029.9</v>
      </c>
      <c r="G63" s="91">
        <v>7185</v>
      </c>
      <c r="H63" s="91">
        <v>0</v>
      </c>
      <c r="I63" s="91">
        <v>2717</v>
      </c>
      <c r="J63" s="87">
        <v>2029.9</v>
      </c>
      <c r="K63" s="87">
        <v>0</v>
      </c>
      <c r="L63" s="87">
        <v>0</v>
      </c>
      <c r="M63" s="92" t="s">
        <v>705</v>
      </c>
    </row>
    <row r="64" spans="1:13" s="108" customFormat="1" ht="44.25" customHeight="1" x14ac:dyDescent="0.25">
      <c r="A64" s="114" t="s">
        <v>283</v>
      </c>
      <c r="B64" s="115" t="s">
        <v>607</v>
      </c>
      <c r="C64" s="23" t="s">
        <v>401</v>
      </c>
      <c r="D64" s="83" t="s">
        <v>600</v>
      </c>
      <c r="E64" s="87">
        <f>G64+I64+K64</f>
        <v>9902</v>
      </c>
      <c r="F64" s="87">
        <f t="shared" si="21"/>
        <v>1000</v>
      </c>
      <c r="G64" s="91">
        <v>7185</v>
      </c>
      <c r="H64" s="91">
        <v>0</v>
      </c>
      <c r="I64" s="91">
        <v>2717</v>
      </c>
      <c r="J64" s="87">
        <v>1000</v>
      </c>
      <c r="K64" s="87">
        <v>0</v>
      </c>
      <c r="L64" s="87">
        <v>0</v>
      </c>
      <c r="M64" s="88" t="s">
        <v>704</v>
      </c>
    </row>
    <row r="65" spans="1:13" s="108" customFormat="1" ht="66.75" customHeight="1" x14ac:dyDescent="0.25">
      <c r="A65" s="245">
        <v>4</v>
      </c>
      <c r="B65" s="207" t="s">
        <v>284</v>
      </c>
      <c r="C65" s="203" t="s">
        <v>401</v>
      </c>
      <c r="D65" s="112" t="s">
        <v>343</v>
      </c>
      <c r="E65" s="87">
        <f>E66+E67+E68</f>
        <v>99175</v>
      </c>
      <c r="F65" s="87">
        <f t="shared" ref="F65:L65" si="22">F66+F67+F68</f>
        <v>37520.800000000003</v>
      </c>
      <c r="G65" s="87">
        <f t="shared" si="22"/>
        <v>86332.6</v>
      </c>
      <c r="H65" s="87">
        <f t="shared" si="22"/>
        <v>19485.900000000001</v>
      </c>
      <c r="I65" s="87">
        <f t="shared" si="22"/>
        <v>12842.4</v>
      </c>
      <c r="J65" s="87">
        <f t="shared" si="22"/>
        <v>18034.900000000001</v>
      </c>
      <c r="K65" s="87">
        <f t="shared" si="22"/>
        <v>0</v>
      </c>
      <c r="L65" s="87">
        <f t="shared" si="22"/>
        <v>0</v>
      </c>
      <c r="M65" s="113"/>
    </row>
    <row r="66" spans="1:13" s="108" customFormat="1" ht="20.25" customHeight="1" x14ac:dyDescent="0.25">
      <c r="A66" s="246"/>
      <c r="B66" s="248"/>
      <c r="C66" s="218"/>
      <c r="D66" s="83" t="s">
        <v>23</v>
      </c>
      <c r="E66" s="87">
        <f t="shared" ref="E66:F66" si="23">SUM(G66,I66,K66)</f>
        <v>10572</v>
      </c>
      <c r="F66" s="87">
        <f t="shared" si="23"/>
        <v>10572</v>
      </c>
      <c r="G66" s="91">
        <v>8277.6</v>
      </c>
      <c r="H66" s="91">
        <v>8277.6</v>
      </c>
      <c r="I66" s="91">
        <v>2294.4</v>
      </c>
      <c r="J66" s="87">
        <v>2294.4</v>
      </c>
      <c r="K66" s="87">
        <v>0</v>
      </c>
      <c r="L66" s="87">
        <v>0</v>
      </c>
      <c r="M66" s="111" t="s">
        <v>486</v>
      </c>
    </row>
    <row r="67" spans="1:13" s="108" customFormat="1" ht="20.25" customHeight="1" x14ac:dyDescent="0.25">
      <c r="A67" s="246"/>
      <c r="B67" s="248"/>
      <c r="C67" s="218"/>
      <c r="D67" s="83" t="s">
        <v>394</v>
      </c>
      <c r="E67" s="87">
        <v>30241</v>
      </c>
      <c r="F67" s="87">
        <v>9320.5</v>
      </c>
      <c r="G67" s="87">
        <v>26404</v>
      </c>
      <c r="H67" s="87">
        <v>5483.5</v>
      </c>
      <c r="I67" s="87">
        <v>3837</v>
      </c>
      <c r="J67" s="87">
        <v>3837</v>
      </c>
      <c r="K67" s="87">
        <v>0</v>
      </c>
      <c r="L67" s="87">
        <v>0</v>
      </c>
      <c r="M67" s="111" t="s">
        <v>486</v>
      </c>
    </row>
    <row r="68" spans="1:13" s="108" customFormat="1" ht="75" x14ac:dyDescent="0.25">
      <c r="A68" s="247"/>
      <c r="B68" s="249"/>
      <c r="C68" s="238"/>
      <c r="D68" s="83" t="s">
        <v>600</v>
      </c>
      <c r="E68" s="87">
        <f>G68+I68+K68</f>
        <v>58362</v>
      </c>
      <c r="F68" s="87">
        <f t="shared" ref="F68" si="24">SUM(H68,J68,L68)</f>
        <v>17628.3</v>
      </c>
      <c r="G68" s="87">
        <v>51651</v>
      </c>
      <c r="H68" s="87">
        <v>5724.8</v>
      </c>
      <c r="I68" s="87">
        <v>6711</v>
      </c>
      <c r="J68" s="87">
        <v>11903.5</v>
      </c>
      <c r="K68" s="87">
        <v>0</v>
      </c>
      <c r="L68" s="87">
        <v>0</v>
      </c>
      <c r="M68" s="92" t="s">
        <v>707</v>
      </c>
    </row>
    <row r="69" spans="1:13" s="108" customFormat="1" ht="75" x14ac:dyDescent="0.25">
      <c r="A69" s="114" t="s">
        <v>285</v>
      </c>
      <c r="B69" s="115" t="s">
        <v>286</v>
      </c>
      <c r="C69" s="23" t="s">
        <v>401</v>
      </c>
      <c r="D69" s="83" t="s">
        <v>600</v>
      </c>
      <c r="E69" s="87">
        <v>1000</v>
      </c>
      <c r="F69" s="87">
        <f t="shared" ref="F69" si="25">SUM(H69,J69,L69)</f>
        <v>296.5</v>
      </c>
      <c r="G69" s="91">
        <v>0</v>
      </c>
      <c r="H69" s="91">
        <v>0</v>
      </c>
      <c r="I69" s="91">
        <v>1000</v>
      </c>
      <c r="J69" s="91">
        <v>296.5</v>
      </c>
      <c r="K69" s="87">
        <v>0</v>
      </c>
      <c r="L69" s="87">
        <v>0</v>
      </c>
      <c r="M69" s="92" t="s">
        <v>706</v>
      </c>
    </row>
    <row r="70" spans="1:13" s="108" customFormat="1" ht="51" x14ac:dyDescent="0.25">
      <c r="A70" s="245">
        <v>5</v>
      </c>
      <c r="B70" s="207" t="s">
        <v>287</v>
      </c>
      <c r="C70" s="203" t="s">
        <v>401</v>
      </c>
      <c r="D70" s="112" t="s">
        <v>343</v>
      </c>
      <c r="E70" s="87">
        <f>E71+E72+E73</f>
        <v>5300</v>
      </c>
      <c r="F70" s="87">
        <f t="shared" ref="F70:L70" si="26">F71+F72+F73</f>
        <v>3688.2</v>
      </c>
      <c r="G70" s="87">
        <f t="shared" si="26"/>
        <v>0</v>
      </c>
      <c r="H70" s="87">
        <f t="shared" si="26"/>
        <v>0</v>
      </c>
      <c r="I70" s="87">
        <f t="shared" si="26"/>
        <v>5300</v>
      </c>
      <c r="J70" s="87">
        <f t="shared" si="26"/>
        <v>3688.2</v>
      </c>
      <c r="K70" s="87">
        <f t="shared" si="26"/>
        <v>0</v>
      </c>
      <c r="L70" s="87">
        <f t="shared" si="26"/>
        <v>0</v>
      </c>
      <c r="M70" s="116" t="s">
        <v>402</v>
      </c>
    </row>
    <row r="71" spans="1:13" s="108" customFormat="1" x14ac:dyDescent="0.25">
      <c r="A71" s="246"/>
      <c r="B71" s="248"/>
      <c r="C71" s="218"/>
      <c r="D71" s="83" t="s">
        <v>23</v>
      </c>
      <c r="E71" s="87">
        <f t="shared" ref="E71:E76" si="27">SUM(G71,I71,K71)</f>
        <v>1160</v>
      </c>
      <c r="F71" s="87">
        <v>1160</v>
      </c>
      <c r="G71" s="87">
        <v>0</v>
      </c>
      <c r="H71" s="87">
        <v>0</v>
      </c>
      <c r="I71" s="91">
        <v>1160</v>
      </c>
      <c r="J71" s="87">
        <v>1160</v>
      </c>
      <c r="K71" s="87">
        <v>0</v>
      </c>
      <c r="L71" s="87">
        <v>0</v>
      </c>
      <c r="M71" s="88" t="s">
        <v>483</v>
      </c>
    </row>
    <row r="72" spans="1:13" s="108" customFormat="1" x14ac:dyDescent="0.25">
      <c r="A72" s="246"/>
      <c r="B72" s="248"/>
      <c r="C72" s="218"/>
      <c r="D72" s="83" t="s">
        <v>394</v>
      </c>
      <c r="E72" s="87">
        <f t="shared" si="27"/>
        <v>1890</v>
      </c>
      <c r="F72" s="87">
        <v>1890</v>
      </c>
      <c r="G72" s="87">
        <v>0</v>
      </c>
      <c r="H72" s="87">
        <v>0</v>
      </c>
      <c r="I72" s="91">
        <v>1890</v>
      </c>
      <c r="J72" s="87">
        <v>1890</v>
      </c>
      <c r="K72" s="87">
        <v>0</v>
      </c>
      <c r="L72" s="87">
        <v>0</v>
      </c>
      <c r="M72" s="88" t="s">
        <v>483</v>
      </c>
    </row>
    <row r="73" spans="1:13" s="108" customFormat="1" ht="18" customHeight="1" x14ac:dyDescent="0.25">
      <c r="A73" s="247"/>
      <c r="B73" s="249"/>
      <c r="C73" s="238"/>
      <c r="D73" s="83" t="s">
        <v>600</v>
      </c>
      <c r="E73" s="87">
        <v>2250</v>
      </c>
      <c r="F73" s="87">
        <f t="shared" ref="F73" si="28">SUM(H73,J73,L73)</f>
        <v>638.20000000000005</v>
      </c>
      <c r="G73" s="87">
        <v>0</v>
      </c>
      <c r="H73" s="87">
        <v>0</v>
      </c>
      <c r="I73" s="91">
        <v>2250</v>
      </c>
      <c r="J73" s="87">
        <v>638.20000000000005</v>
      </c>
      <c r="K73" s="87">
        <v>0</v>
      </c>
      <c r="L73" s="87">
        <v>0</v>
      </c>
      <c r="M73" s="88" t="s">
        <v>483</v>
      </c>
    </row>
    <row r="74" spans="1:13" s="108" customFormat="1" ht="42" customHeight="1" x14ac:dyDescent="0.25">
      <c r="A74" s="245">
        <v>6</v>
      </c>
      <c r="B74" s="206" t="s">
        <v>288</v>
      </c>
      <c r="C74" s="203" t="s">
        <v>401</v>
      </c>
      <c r="D74" s="112" t="s">
        <v>343</v>
      </c>
      <c r="E74" s="84">
        <f>E75+E76+E77</f>
        <v>21185.5</v>
      </c>
      <c r="F74" s="84">
        <f t="shared" ref="F74:L74" si="29">F75+F76+F77</f>
        <v>21170.400000000001</v>
      </c>
      <c r="G74" s="84">
        <f t="shared" si="29"/>
        <v>0</v>
      </c>
      <c r="H74" s="84">
        <f t="shared" si="29"/>
        <v>0</v>
      </c>
      <c r="I74" s="84">
        <f t="shared" si="29"/>
        <v>21185.5</v>
      </c>
      <c r="J74" s="84">
        <f t="shared" si="29"/>
        <v>21170.400000000001</v>
      </c>
      <c r="K74" s="84">
        <f t="shared" si="29"/>
        <v>0</v>
      </c>
      <c r="L74" s="84">
        <f t="shared" si="29"/>
        <v>0</v>
      </c>
      <c r="M74" s="90" t="s">
        <v>481</v>
      </c>
    </row>
    <row r="75" spans="1:13" s="108" customFormat="1" ht="17.25" customHeight="1" x14ac:dyDescent="0.25">
      <c r="A75" s="246"/>
      <c r="B75" s="215"/>
      <c r="C75" s="218"/>
      <c r="D75" s="83" t="s">
        <v>23</v>
      </c>
      <c r="E75" s="84">
        <f t="shared" si="27"/>
        <v>4737.5</v>
      </c>
      <c r="F75" s="84">
        <v>4737.5</v>
      </c>
      <c r="G75" s="84">
        <v>0</v>
      </c>
      <c r="H75" s="84">
        <v>0</v>
      </c>
      <c r="I75" s="93">
        <v>4737.5</v>
      </c>
      <c r="J75" s="84">
        <v>4737.5</v>
      </c>
      <c r="K75" s="84">
        <v>0</v>
      </c>
      <c r="L75" s="84">
        <v>0</v>
      </c>
      <c r="M75" s="116" t="s">
        <v>483</v>
      </c>
    </row>
    <row r="76" spans="1:13" s="108" customFormat="1" ht="18" customHeight="1" x14ac:dyDescent="0.25">
      <c r="A76" s="246"/>
      <c r="B76" s="215"/>
      <c r="C76" s="218"/>
      <c r="D76" s="83" t="s">
        <v>394</v>
      </c>
      <c r="E76" s="87">
        <f t="shared" si="27"/>
        <v>7598.7</v>
      </c>
      <c r="F76" s="84">
        <v>6855.6</v>
      </c>
      <c r="G76" s="84">
        <v>0</v>
      </c>
      <c r="H76" s="84">
        <v>0</v>
      </c>
      <c r="I76" s="93">
        <v>7598.7</v>
      </c>
      <c r="J76" s="84">
        <v>6855.6</v>
      </c>
      <c r="K76" s="84">
        <v>0</v>
      </c>
      <c r="L76" s="84">
        <v>0</v>
      </c>
      <c r="M76" s="88" t="s">
        <v>483</v>
      </c>
    </row>
    <row r="77" spans="1:13" s="108" customFormat="1" x14ac:dyDescent="0.25">
      <c r="A77" s="247"/>
      <c r="B77" s="237"/>
      <c r="C77" s="238"/>
      <c r="D77" s="83" t="s">
        <v>600</v>
      </c>
      <c r="E77" s="87">
        <v>8849.2999999999993</v>
      </c>
      <c r="F77" s="87">
        <f t="shared" ref="F77" si="30">SUM(H77,J77,L77)</f>
        <v>9577.2999999999993</v>
      </c>
      <c r="G77" s="84">
        <v>0</v>
      </c>
      <c r="H77" s="84">
        <v>0</v>
      </c>
      <c r="I77" s="93">
        <v>8849.2999999999993</v>
      </c>
      <c r="J77" s="84">
        <v>9577.2999999999993</v>
      </c>
      <c r="K77" s="84">
        <v>0</v>
      </c>
      <c r="L77" s="84">
        <v>0</v>
      </c>
      <c r="M77" s="88" t="s">
        <v>483</v>
      </c>
    </row>
    <row r="78" spans="1:13" s="117" customFormat="1" ht="31.5" customHeight="1" x14ac:dyDescent="0.2">
      <c r="A78" s="245">
        <v>7</v>
      </c>
      <c r="B78" s="206" t="s">
        <v>289</v>
      </c>
      <c r="C78" s="203" t="s">
        <v>401</v>
      </c>
      <c r="D78" s="112" t="s">
        <v>343</v>
      </c>
      <c r="E78" s="87">
        <f>E79+E80+E81</f>
        <v>8580</v>
      </c>
      <c r="F78" s="87">
        <f t="shared" ref="F78:L78" si="31">F79+F80+F81</f>
        <v>9036</v>
      </c>
      <c r="G78" s="87">
        <f t="shared" si="31"/>
        <v>8580</v>
      </c>
      <c r="H78" s="87">
        <f t="shared" si="31"/>
        <v>9036</v>
      </c>
      <c r="I78" s="87">
        <f t="shared" si="31"/>
        <v>0</v>
      </c>
      <c r="J78" s="87">
        <f t="shared" si="31"/>
        <v>0</v>
      </c>
      <c r="K78" s="87">
        <f t="shared" si="31"/>
        <v>0</v>
      </c>
      <c r="L78" s="87">
        <f t="shared" si="31"/>
        <v>0</v>
      </c>
      <c r="M78" s="88"/>
    </row>
    <row r="79" spans="1:13" s="117" customFormat="1" x14ac:dyDescent="0.2">
      <c r="A79" s="246"/>
      <c r="B79" s="215"/>
      <c r="C79" s="218"/>
      <c r="D79" s="83" t="s">
        <v>23</v>
      </c>
      <c r="E79" s="87">
        <v>0</v>
      </c>
      <c r="F79" s="87">
        <f t="shared" ref="F79:F81" si="32">SUM(H79,J79,L79)</f>
        <v>0</v>
      </c>
      <c r="G79" s="91">
        <v>0</v>
      </c>
      <c r="H79" s="87">
        <v>0</v>
      </c>
      <c r="I79" s="87">
        <v>0</v>
      </c>
      <c r="J79" s="87">
        <v>0</v>
      </c>
      <c r="K79" s="87">
        <v>0</v>
      </c>
      <c r="L79" s="87">
        <v>0</v>
      </c>
      <c r="M79" s="116"/>
    </row>
    <row r="80" spans="1:13" s="117" customFormat="1" ht="168" customHeight="1" x14ac:dyDescent="0.2">
      <c r="A80" s="246"/>
      <c r="B80" s="215"/>
      <c r="C80" s="218"/>
      <c r="D80" s="83" t="s">
        <v>394</v>
      </c>
      <c r="E80" s="87">
        <f t="shared" ref="E80" si="33">SUM(G80,I80,K80)</f>
        <v>4100</v>
      </c>
      <c r="F80" s="87">
        <f t="shared" si="32"/>
        <v>4100</v>
      </c>
      <c r="G80" s="91">
        <v>4100</v>
      </c>
      <c r="H80" s="87">
        <v>4100</v>
      </c>
      <c r="I80" s="87">
        <v>0</v>
      </c>
      <c r="J80" s="87">
        <v>0</v>
      </c>
      <c r="K80" s="87">
        <v>0</v>
      </c>
      <c r="L80" s="87">
        <v>0</v>
      </c>
      <c r="M80" s="88" t="s">
        <v>516</v>
      </c>
    </row>
    <row r="81" spans="1:13" s="117" customFormat="1" x14ac:dyDescent="0.2">
      <c r="A81" s="247"/>
      <c r="B81" s="237"/>
      <c r="C81" s="238"/>
      <c r="D81" s="83" t="s">
        <v>600</v>
      </c>
      <c r="E81" s="87">
        <v>4480</v>
      </c>
      <c r="F81" s="87">
        <f t="shared" si="32"/>
        <v>4936</v>
      </c>
      <c r="G81" s="91">
        <v>4480</v>
      </c>
      <c r="H81" s="87">
        <v>4936</v>
      </c>
      <c r="I81" s="87">
        <v>0</v>
      </c>
      <c r="J81" s="87">
        <v>0</v>
      </c>
      <c r="K81" s="87">
        <v>0</v>
      </c>
      <c r="L81" s="87">
        <v>0</v>
      </c>
      <c r="M81" s="88" t="s">
        <v>483</v>
      </c>
    </row>
    <row r="82" spans="1:13" s="81" customFormat="1" ht="24" customHeight="1" x14ac:dyDescent="0.25">
      <c r="A82" s="245">
        <v>8</v>
      </c>
      <c r="B82" s="200" t="s">
        <v>290</v>
      </c>
      <c r="C82" s="203" t="s">
        <v>401</v>
      </c>
      <c r="D82" s="112" t="s">
        <v>343</v>
      </c>
      <c r="E82" s="87">
        <f>E83+E84+E85</f>
        <v>7912.4</v>
      </c>
      <c r="F82" s="87">
        <f t="shared" ref="F82:L82" si="34">F83+F84+F85</f>
        <v>3887.3</v>
      </c>
      <c r="G82" s="87">
        <f t="shared" si="34"/>
        <v>2022.4</v>
      </c>
      <c r="H82" s="87">
        <f t="shared" si="34"/>
        <v>2080</v>
      </c>
      <c r="I82" s="87">
        <f t="shared" si="34"/>
        <v>5890</v>
      </c>
      <c r="J82" s="87">
        <f t="shared" si="34"/>
        <v>1294.4000000000001</v>
      </c>
      <c r="K82" s="87">
        <f t="shared" si="34"/>
        <v>0</v>
      </c>
      <c r="L82" s="87">
        <f t="shared" si="34"/>
        <v>512.9</v>
      </c>
      <c r="M82" s="88"/>
    </row>
    <row r="83" spans="1:13" s="81" customFormat="1" ht="30" x14ac:dyDescent="0.25">
      <c r="A83" s="198"/>
      <c r="B83" s="201"/>
      <c r="C83" s="210"/>
      <c r="D83" s="83" t="s">
        <v>23</v>
      </c>
      <c r="E83" s="118">
        <f t="shared" ref="E83" si="35">SUM(G83,I83,K83)</f>
        <v>2022.4</v>
      </c>
      <c r="F83" s="118">
        <f t="shared" ref="F83" si="36">SUM(H83,J83,L83)</f>
        <v>2080</v>
      </c>
      <c r="G83" s="118">
        <v>2022.4</v>
      </c>
      <c r="H83" s="118">
        <v>2080</v>
      </c>
      <c r="I83" s="119">
        <v>0</v>
      </c>
      <c r="J83" s="118">
        <v>0</v>
      </c>
      <c r="K83" s="118">
        <v>0</v>
      </c>
      <c r="L83" s="118">
        <v>0</v>
      </c>
      <c r="M83" s="120" t="s">
        <v>482</v>
      </c>
    </row>
    <row r="84" spans="1:13" s="81" customFormat="1" ht="66.75" customHeight="1" x14ac:dyDescent="0.25">
      <c r="A84" s="198"/>
      <c r="B84" s="201"/>
      <c r="C84" s="210"/>
      <c r="D84" s="83" t="s">
        <v>394</v>
      </c>
      <c r="E84" s="118">
        <f>SUM(G84,I84,K84)</f>
        <v>1120</v>
      </c>
      <c r="F84" s="118">
        <f t="shared" ref="F84:F85" si="37">SUM(H84,J84,L84)</f>
        <v>1120</v>
      </c>
      <c r="G84" s="118">
        <v>0</v>
      </c>
      <c r="H84" s="118">
        <v>0</v>
      </c>
      <c r="I84" s="119">
        <v>1120</v>
      </c>
      <c r="J84" s="118">
        <v>1120</v>
      </c>
      <c r="K84" s="118">
        <v>0</v>
      </c>
      <c r="L84" s="118">
        <v>0</v>
      </c>
      <c r="M84" s="88" t="s">
        <v>708</v>
      </c>
    </row>
    <row r="85" spans="1:13" s="81" customFormat="1" ht="120" x14ac:dyDescent="0.25">
      <c r="A85" s="199"/>
      <c r="B85" s="202"/>
      <c r="C85" s="211"/>
      <c r="D85" s="83" t="s">
        <v>600</v>
      </c>
      <c r="E85" s="118">
        <v>4770</v>
      </c>
      <c r="F85" s="87">
        <f t="shared" si="37"/>
        <v>687.3</v>
      </c>
      <c r="G85" s="118">
        <v>0</v>
      </c>
      <c r="H85" s="118">
        <v>0</v>
      </c>
      <c r="I85" s="119">
        <v>4770</v>
      </c>
      <c r="J85" s="118">
        <v>174.4</v>
      </c>
      <c r="K85" s="118">
        <v>0</v>
      </c>
      <c r="L85" s="118">
        <v>512.9</v>
      </c>
      <c r="M85" s="120" t="s">
        <v>709</v>
      </c>
    </row>
    <row r="86" spans="1:13" s="82" customFormat="1" ht="15.75" x14ac:dyDescent="0.25">
      <c r="A86" s="121"/>
      <c r="B86" s="105"/>
      <c r="C86" s="122"/>
      <c r="D86" s="112" t="s">
        <v>343</v>
      </c>
      <c r="E86" s="123">
        <f t="shared" ref="E86:L86" si="38">SUM(E45,E56,E60,E65,E70,E74,E78,E82)</f>
        <v>1214933.5999999999</v>
      </c>
      <c r="F86" s="123">
        <f t="shared" si="38"/>
        <v>501172.1</v>
      </c>
      <c r="G86" s="123">
        <f t="shared" si="38"/>
        <v>832409.89999999991</v>
      </c>
      <c r="H86" s="123">
        <f t="shared" si="38"/>
        <v>347947.8</v>
      </c>
      <c r="I86" s="123">
        <f t="shared" si="38"/>
        <v>381258.7</v>
      </c>
      <c r="J86" s="123">
        <f t="shared" si="38"/>
        <v>151446.39999999999</v>
      </c>
      <c r="K86" s="123">
        <f t="shared" si="38"/>
        <v>1265</v>
      </c>
      <c r="L86" s="123">
        <f t="shared" si="38"/>
        <v>1777.9</v>
      </c>
      <c r="M86" s="124"/>
    </row>
    <row r="87" spans="1:13" s="82" customFormat="1" ht="15.75" x14ac:dyDescent="0.25">
      <c r="A87" s="121"/>
      <c r="B87" s="105"/>
      <c r="C87" s="122"/>
      <c r="D87" s="112" t="s">
        <v>23</v>
      </c>
      <c r="E87" s="123">
        <f>E47+E57+E61+E66+E71+E75+E79+E83</f>
        <v>397211.9</v>
      </c>
      <c r="F87" s="123">
        <f t="shared" ref="F87:L89" si="39">F47+F57+F61+F66+F71+F75+F79+F83</f>
        <v>326212.40000000002</v>
      </c>
      <c r="G87" s="123">
        <f t="shared" si="39"/>
        <v>280839.90000000002</v>
      </c>
      <c r="H87" s="123">
        <f t="shared" si="39"/>
        <v>243666.19999999998</v>
      </c>
      <c r="I87" s="123">
        <f t="shared" si="39"/>
        <v>115107</v>
      </c>
      <c r="J87" s="123">
        <f t="shared" si="39"/>
        <v>81281.2</v>
      </c>
      <c r="K87" s="123">
        <f t="shared" si="39"/>
        <v>1265</v>
      </c>
      <c r="L87" s="123">
        <f t="shared" si="39"/>
        <v>1265</v>
      </c>
      <c r="M87" s="124"/>
    </row>
    <row r="88" spans="1:13" s="82" customFormat="1" ht="15.75" x14ac:dyDescent="0.25">
      <c r="A88" s="121"/>
      <c r="B88" s="105"/>
      <c r="C88" s="122"/>
      <c r="D88" s="112" t="s">
        <v>394</v>
      </c>
      <c r="E88" s="123">
        <f>E48+E58+E62+E67+E72+E76+E80+E84</f>
        <v>311108.40000000002</v>
      </c>
      <c r="F88" s="123">
        <f t="shared" si="39"/>
        <v>119689.30000000002</v>
      </c>
      <c r="G88" s="123">
        <f t="shared" si="39"/>
        <v>204054</v>
      </c>
      <c r="H88" s="123">
        <f t="shared" si="39"/>
        <v>92710.2</v>
      </c>
      <c r="I88" s="123">
        <f t="shared" si="39"/>
        <v>107054.39999999999</v>
      </c>
      <c r="J88" s="123">
        <f t="shared" si="39"/>
        <v>26979.1</v>
      </c>
      <c r="K88" s="123">
        <f t="shared" si="39"/>
        <v>0</v>
      </c>
      <c r="L88" s="123">
        <f t="shared" si="39"/>
        <v>0</v>
      </c>
      <c r="M88" s="124"/>
    </row>
    <row r="89" spans="1:13" s="82" customFormat="1" ht="15.75" x14ac:dyDescent="0.25">
      <c r="A89" s="121"/>
      <c r="B89" s="105"/>
      <c r="C89" s="122"/>
      <c r="D89" s="112" t="s">
        <v>600</v>
      </c>
      <c r="E89" s="123">
        <f>E49+E59+E63+E68+E73+E77+E81+E85</f>
        <v>506613.3</v>
      </c>
      <c r="F89" s="123">
        <f t="shared" si="39"/>
        <v>55270.400000000009</v>
      </c>
      <c r="G89" s="123">
        <f t="shared" si="39"/>
        <v>347516</v>
      </c>
      <c r="H89" s="123">
        <f t="shared" si="39"/>
        <v>11571.400000000001</v>
      </c>
      <c r="I89" s="123">
        <f t="shared" si="39"/>
        <v>159097.29999999999</v>
      </c>
      <c r="J89" s="123">
        <f t="shared" si="39"/>
        <v>43186.1</v>
      </c>
      <c r="K89" s="123">
        <f t="shared" si="39"/>
        <v>0</v>
      </c>
      <c r="L89" s="123">
        <f t="shared" si="39"/>
        <v>512.9</v>
      </c>
      <c r="M89" s="124"/>
    </row>
    <row r="90" spans="1:13" s="85" customFormat="1" ht="15.75" x14ac:dyDescent="0.25">
      <c r="A90" s="272" t="s">
        <v>291</v>
      </c>
      <c r="B90" s="272"/>
      <c r="C90" s="272"/>
      <c r="D90" s="272"/>
      <c r="E90" s="272"/>
      <c r="F90" s="272"/>
      <c r="G90" s="272"/>
      <c r="H90" s="272"/>
      <c r="I90" s="272"/>
      <c r="J90" s="272"/>
      <c r="K90" s="272"/>
      <c r="L90" s="272"/>
      <c r="M90" s="272"/>
    </row>
    <row r="91" spans="1:13" s="85" customFormat="1" ht="165" x14ac:dyDescent="0.25">
      <c r="A91" s="203">
        <v>1</v>
      </c>
      <c r="B91" s="203" t="s">
        <v>293</v>
      </c>
      <c r="C91" s="203" t="s">
        <v>266</v>
      </c>
      <c r="D91" s="83" t="s">
        <v>394</v>
      </c>
      <c r="E91" s="125">
        <f>SUM(G91,I91,K91)</f>
        <v>20000</v>
      </c>
      <c r="F91" s="125">
        <f t="shared" ref="F91" si="40">H91+J91</f>
        <v>0</v>
      </c>
      <c r="G91" s="125">
        <v>18000</v>
      </c>
      <c r="H91" s="125">
        <v>0</v>
      </c>
      <c r="I91" s="125">
        <v>2000</v>
      </c>
      <c r="J91" s="125">
        <v>0</v>
      </c>
      <c r="K91" s="125">
        <v>0</v>
      </c>
      <c r="L91" s="125">
        <v>0</v>
      </c>
      <c r="M91" s="90" t="s">
        <v>403</v>
      </c>
    </row>
    <row r="92" spans="1:13" s="85" customFormat="1" ht="45" x14ac:dyDescent="0.25">
      <c r="A92" s="211"/>
      <c r="B92" s="211"/>
      <c r="C92" s="211"/>
      <c r="D92" s="83" t="s">
        <v>600</v>
      </c>
      <c r="E92" s="125">
        <v>100000</v>
      </c>
      <c r="F92" s="125">
        <v>0</v>
      </c>
      <c r="G92" s="125">
        <v>100000</v>
      </c>
      <c r="H92" s="125">
        <v>0</v>
      </c>
      <c r="I92" s="125">
        <v>0</v>
      </c>
      <c r="J92" s="125">
        <v>0</v>
      </c>
      <c r="K92" s="125">
        <v>0</v>
      </c>
      <c r="L92" s="125">
        <v>0</v>
      </c>
      <c r="M92" s="90" t="s">
        <v>608</v>
      </c>
    </row>
    <row r="93" spans="1:13" s="85" customFormat="1" ht="25.5" customHeight="1" x14ac:dyDescent="0.25">
      <c r="A93" s="126"/>
      <c r="B93" s="126"/>
      <c r="C93" s="126"/>
      <c r="D93" s="112" t="s">
        <v>343</v>
      </c>
      <c r="E93" s="127">
        <f t="shared" ref="E93:L93" si="41">SUM(E91,E92,)</f>
        <v>120000</v>
      </c>
      <c r="F93" s="127">
        <f t="shared" si="41"/>
        <v>0</v>
      </c>
      <c r="G93" s="127">
        <f t="shared" si="41"/>
        <v>118000</v>
      </c>
      <c r="H93" s="127">
        <f t="shared" si="41"/>
        <v>0</v>
      </c>
      <c r="I93" s="127">
        <f t="shared" si="41"/>
        <v>2000</v>
      </c>
      <c r="J93" s="127">
        <f t="shared" si="41"/>
        <v>0</v>
      </c>
      <c r="K93" s="127">
        <f t="shared" si="41"/>
        <v>0</v>
      </c>
      <c r="L93" s="127">
        <f t="shared" si="41"/>
        <v>0</v>
      </c>
      <c r="M93" s="76"/>
    </row>
    <row r="94" spans="1:13" s="85" customFormat="1" ht="32.25" customHeight="1" x14ac:dyDescent="0.25">
      <c r="A94" s="272" t="s">
        <v>292</v>
      </c>
      <c r="B94" s="272"/>
      <c r="C94" s="273"/>
      <c r="D94" s="273"/>
      <c r="E94" s="273"/>
      <c r="F94" s="273"/>
      <c r="G94" s="273"/>
      <c r="H94" s="273"/>
      <c r="I94" s="273"/>
      <c r="J94" s="273"/>
      <c r="K94" s="273"/>
      <c r="L94" s="273"/>
      <c r="M94" s="273"/>
    </row>
    <row r="95" spans="1:13" s="85" customFormat="1" x14ac:dyDescent="0.25">
      <c r="A95" s="197" t="s">
        <v>268</v>
      </c>
      <c r="B95" s="207" t="s">
        <v>294</v>
      </c>
      <c r="C95" s="203" t="s">
        <v>401</v>
      </c>
      <c r="D95" s="112" t="s">
        <v>343</v>
      </c>
      <c r="E95" s="87">
        <f t="shared" ref="E95:L95" si="42">SUM(E96:E98)</f>
        <v>49785.7</v>
      </c>
      <c r="F95" s="87">
        <f t="shared" si="42"/>
        <v>27985.200000000001</v>
      </c>
      <c r="G95" s="87">
        <f t="shared" si="42"/>
        <v>29220</v>
      </c>
      <c r="H95" s="87">
        <f t="shared" si="42"/>
        <v>9072.5</v>
      </c>
      <c r="I95" s="87">
        <f t="shared" si="42"/>
        <v>20565.7</v>
      </c>
      <c r="J95" s="87">
        <f t="shared" si="42"/>
        <v>18912.7</v>
      </c>
      <c r="K95" s="87">
        <f t="shared" si="42"/>
        <v>0</v>
      </c>
      <c r="L95" s="87">
        <f t="shared" si="42"/>
        <v>0</v>
      </c>
      <c r="M95" s="88"/>
    </row>
    <row r="96" spans="1:13" s="85" customFormat="1" ht="30" x14ac:dyDescent="0.25">
      <c r="A96" s="198"/>
      <c r="B96" s="208"/>
      <c r="C96" s="210"/>
      <c r="D96" s="83" t="s">
        <v>23</v>
      </c>
      <c r="E96" s="84">
        <f>SUM(G96,I96,K96)</f>
        <v>12356.7</v>
      </c>
      <c r="F96" s="84">
        <f t="shared" ref="F96" si="43">SUM(H96,J96,L96)</f>
        <v>11699.2</v>
      </c>
      <c r="G96" s="128">
        <v>5960</v>
      </c>
      <c r="H96" s="128">
        <v>5302.5</v>
      </c>
      <c r="I96" s="128">
        <v>6396.7</v>
      </c>
      <c r="J96" s="128">
        <v>6396.7</v>
      </c>
      <c r="K96" s="128">
        <v>0</v>
      </c>
      <c r="L96" s="128">
        <v>0</v>
      </c>
      <c r="M96" s="88" t="s">
        <v>486</v>
      </c>
    </row>
    <row r="97" spans="1:13" s="85" customFormat="1" ht="180" x14ac:dyDescent="0.25">
      <c r="A97" s="198"/>
      <c r="B97" s="208"/>
      <c r="C97" s="210"/>
      <c r="D97" s="83" t="s">
        <v>394</v>
      </c>
      <c r="E97" s="84">
        <v>17015</v>
      </c>
      <c r="F97" s="87">
        <v>7445</v>
      </c>
      <c r="G97" s="91">
        <v>10170</v>
      </c>
      <c r="H97" s="91">
        <v>600</v>
      </c>
      <c r="I97" s="91">
        <v>6845</v>
      </c>
      <c r="J97" s="87">
        <v>6845</v>
      </c>
      <c r="K97" s="87">
        <v>0</v>
      </c>
      <c r="L97" s="87">
        <v>0</v>
      </c>
      <c r="M97" s="88" t="s">
        <v>487</v>
      </c>
    </row>
    <row r="98" spans="1:13" s="85" customFormat="1" ht="225" x14ac:dyDescent="0.25">
      <c r="A98" s="199"/>
      <c r="B98" s="209"/>
      <c r="C98" s="211"/>
      <c r="D98" s="83" t="s">
        <v>600</v>
      </c>
      <c r="E98" s="84">
        <v>20414</v>
      </c>
      <c r="F98" s="87">
        <f t="shared" ref="E98:F107" si="44">SUM(H98,J98,L98)</f>
        <v>8841</v>
      </c>
      <c r="G98" s="91">
        <v>13090</v>
      </c>
      <c r="H98" s="91">
        <v>3170</v>
      </c>
      <c r="I98" s="91">
        <v>7324</v>
      </c>
      <c r="J98" s="87">
        <v>5671</v>
      </c>
      <c r="K98" s="87">
        <v>0</v>
      </c>
      <c r="L98" s="87">
        <v>0</v>
      </c>
      <c r="M98" s="88" t="s">
        <v>654</v>
      </c>
    </row>
    <row r="99" spans="1:13" s="85" customFormat="1" ht="25.5" customHeight="1" x14ac:dyDescent="0.25">
      <c r="A99" s="197" t="s">
        <v>295</v>
      </c>
      <c r="B99" s="207" t="s">
        <v>296</v>
      </c>
      <c r="C99" s="203" t="s">
        <v>401</v>
      </c>
      <c r="D99" s="112" t="s">
        <v>343</v>
      </c>
      <c r="E99" s="84">
        <f t="shared" ref="E99:L99" si="45">SUM(E100:E102)</f>
        <v>21672.3</v>
      </c>
      <c r="F99" s="84">
        <f t="shared" si="45"/>
        <v>11845.199999999999</v>
      </c>
      <c r="G99" s="84">
        <f t="shared" si="45"/>
        <v>12730</v>
      </c>
      <c r="H99" s="84">
        <f t="shared" si="45"/>
        <v>2738</v>
      </c>
      <c r="I99" s="84">
        <f t="shared" si="45"/>
        <v>8942.2999999999993</v>
      </c>
      <c r="J99" s="84">
        <f t="shared" si="45"/>
        <v>9107.2000000000007</v>
      </c>
      <c r="K99" s="84">
        <f t="shared" si="45"/>
        <v>0</v>
      </c>
      <c r="L99" s="84">
        <f t="shared" si="45"/>
        <v>0</v>
      </c>
      <c r="M99" s="115"/>
    </row>
    <row r="100" spans="1:13" s="85" customFormat="1" ht="17.25" customHeight="1" x14ac:dyDescent="0.25">
      <c r="A100" s="198"/>
      <c r="B100" s="208"/>
      <c r="C100" s="210"/>
      <c r="D100" s="83" t="s">
        <v>23</v>
      </c>
      <c r="E100" s="87">
        <f t="shared" si="44"/>
        <v>5656.3</v>
      </c>
      <c r="F100" s="87">
        <f t="shared" si="44"/>
        <v>5146.3</v>
      </c>
      <c r="G100" s="128">
        <v>1010</v>
      </c>
      <c r="H100" s="128">
        <v>500</v>
      </c>
      <c r="I100" s="128">
        <v>4646.3</v>
      </c>
      <c r="J100" s="128">
        <v>4646.3</v>
      </c>
      <c r="K100" s="128">
        <v>0</v>
      </c>
      <c r="L100" s="128">
        <v>0</v>
      </c>
      <c r="M100" s="115" t="s">
        <v>483</v>
      </c>
    </row>
    <row r="101" spans="1:13" s="85" customFormat="1" ht="120" x14ac:dyDescent="0.25">
      <c r="A101" s="198"/>
      <c r="B101" s="208"/>
      <c r="C101" s="210"/>
      <c r="D101" s="83" t="s">
        <v>394</v>
      </c>
      <c r="E101" s="87">
        <v>11016</v>
      </c>
      <c r="F101" s="87">
        <v>4346</v>
      </c>
      <c r="G101" s="128">
        <v>8720</v>
      </c>
      <c r="H101" s="128">
        <v>2050</v>
      </c>
      <c r="I101" s="128">
        <v>2296</v>
      </c>
      <c r="J101" s="128">
        <v>2296</v>
      </c>
      <c r="K101" s="128">
        <v>0</v>
      </c>
      <c r="L101" s="128">
        <v>0</v>
      </c>
      <c r="M101" s="115" t="s">
        <v>488</v>
      </c>
    </row>
    <row r="102" spans="1:13" s="85" customFormat="1" ht="150" x14ac:dyDescent="0.25">
      <c r="A102" s="199"/>
      <c r="B102" s="208"/>
      <c r="C102" s="211"/>
      <c r="D102" s="83" t="s">
        <v>600</v>
      </c>
      <c r="E102" s="87">
        <v>5000</v>
      </c>
      <c r="F102" s="87">
        <f t="shared" si="44"/>
        <v>2352.9</v>
      </c>
      <c r="G102" s="93">
        <v>3000</v>
      </c>
      <c r="H102" s="93">
        <v>188</v>
      </c>
      <c r="I102" s="93">
        <v>2000</v>
      </c>
      <c r="J102" s="84">
        <v>2164.9</v>
      </c>
      <c r="K102" s="84">
        <v>0</v>
      </c>
      <c r="L102" s="84">
        <v>0</v>
      </c>
      <c r="M102" s="115" t="s">
        <v>655</v>
      </c>
    </row>
    <row r="103" spans="1:13" s="85" customFormat="1" ht="15" customHeight="1" x14ac:dyDescent="0.25">
      <c r="A103" s="197" t="s">
        <v>297</v>
      </c>
      <c r="B103" s="207" t="s">
        <v>298</v>
      </c>
      <c r="C103" s="203" t="s">
        <v>401</v>
      </c>
      <c r="D103" s="112" t="s">
        <v>343</v>
      </c>
      <c r="E103" s="87">
        <f>SUM(E104:E106)</f>
        <v>4181</v>
      </c>
      <c r="F103" s="87">
        <f t="shared" ref="F103:L103" si="46">SUM(F104:F106)</f>
        <v>6905.7999999999993</v>
      </c>
      <c r="G103" s="87">
        <f t="shared" si="46"/>
        <v>0</v>
      </c>
      <c r="H103" s="87">
        <f t="shared" si="46"/>
        <v>0</v>
      </c>
      <c r="I103" s="87">
        <f t="shared" si="46"/>
        <v>4181</v>
      </c>
      <c r="J103" s="87">
        <f t="shared" si="46"/>
        <v>6905.7999999999993</v>
      </c>
      <c r="K103" s="87">
        <f t="shared" si="46"/>
        <v>0</v>
      </c>
      <c r="L103" s="87">
        <f t="shared" si="46"/>
        <v>0</v>
      </c>
      <c r="M103" s="111"/>
    </row>
    <row r="104" spans="1:13" s="85" customFormat="1" x14ac:dyDescent="0.25">
      <c r="A104" s="198"/>
      <c r="B104" s="208"/>
      <c r="C104" s="210"/>
      <c r="D104" s="83" t="s">
        <v>489</v>
      </c>
      <c r="E104" s="84">
        <f t="shared" si="44"/>
        <v>1300</v>
      </c>
      <c r="F104" s="84">
        <f t="shared" ref="F104" si="47">SUM(H104,J104)</f>
        <v>1248.5999999999999</v>
      </c>
      <c r="G104" s="128">
        <v>0</v>
      </c>
      <c r="H104" s="128">
        <v>0</v>
      </c>
      <c r="I104" s="128">
        <v>1300</v>
      </c>
      <c r="J104" s="128">
        <v>1248.5999999999999</v>
      </c>
      <c r="K104" s="128">
        <v>0</v>
      </c>
      <c r="L104" s="128">
        <v>0</v>
      </c>
      <c r="M104" s="109" t="s">
        <v>483</v>
      </c>
    </row>
    <row r="105" spans="1:13" s="85" customFormat="1" x14ac:dyDescent="0.25">
      <c r="A105" s="198"/>
      <c r="B105" s="208"/>
      <c r="C105" s="210"/>
      <c r="D105" s="83" t="s">
        <v>394</v>
      </c>
      <c r="E105" s="84">
        <f t="shared" si="44"/>
        <v>1391</v>
      </c>
      <c r="F105" s="84">
        <v>1391</v>
      </c>
      <c r="G105" s="84">
        <v>0</v>
      </c>
      <c r="H105" s="84">
        <v>0</v>
      </c>
      <c r="I105" s="84">
        <v>1391</v>
      </c>
      <c r="J105" s="84">
        <v>1391</v>
      </c>
      <c r="K105" s="84">
        <v>0</v>
      </c>
      <c r="L105" s="84">
        <v>0</v>
      </c>
      <c r="M105" s="109" t="s">
        <v>483</v>
      </c>
    </row>
    <row r="106" spans="1:13" s="85" customFormat="1" ht="78" customHeight="1" x14ac:dyDescent="0.25">
      <c r="A106" s="199"/>
      <c r="B106" s="209"/>
      <c r="C106" s="211"/>
      <c r="D106" s="83" t="s">
        <v>600</v>
      </c>
      <c r="E106" s="84">
        <f t="shared" si="44"/>
        <v>1490</v>
      </c>
      <c r="F106" s="87">
        <f t="shared" si="44"/>
        <v>4266.2</v>
      </c>
      <c r="G106" s="84">
        <v>0</v>
      </c>
      <c r="H106" s="84">
        <v>0</v>
      </c>
      <c r="I106" s="84">
        <v>1490</v>
      </c>
      <c r="J106" s="84">
        <v>4266.2</v>
      </c>
      <c r="K106" s="84">
        <v>0</v>
      </c>
      <c r="L106" s="84">
        <v>0</v>
      </c>
      <c r="M106" s="109" t="s">
        <v>656</v>
      </c>
    </row>
    <row r="107" spans="1:13" s="85" customFormat="1" ht="77.25" customHeight="1" x14ac:dyDescent="0.25">
      <c r="A107" s="110" t="s">
        <v>283</v>
      </c>
      <c r="B107" s="129" t="s">
        <v>299</v>
      </c>
      <c r="C107" s="23" t="s">
        <v>401</v>
      </c>
      <c r="D107" s="83" t="s">
        <v>600</v>
      </c>
      <c r="E107" s="84">
        <f t="shared" si="44"/>
        <v>1142</v>
      </c>
      <c r="F107" s="84">
        <f t="shared" si="44"/>
        <v>1141.9000000000001</v>
      </c>
      <c r="G107" s="87">
        <v>0</v>
      </c>
      <c r="H107" s="87">
        <v>0</v>
      </c>
      <c r="I107" s="91">
        <v>1142</v>
      </c>
      <c r="J107" s="87">
        <v>1141.9000000000001</v>
      </c>
      <c r="K107" s="87">
        <v>0</v>
      </c>
      <c r="L107" s="87">
        <v>0</v>
      </c>
      <c r="M107" s="88" t="s">
        <v>483</v>
      </c>
    </row>
    <row r="108" spans="1:13" s="85" customFormat="1" ht="42" customHeight="1" x14ac:dyDescent="0.25">
      <c r="A108" s="197" t="s">
        <v>300</v>
      </c>
      <c r="B108" s="207" t="s">
        <v>301</v>
      </c>
      <c r="C108" s="228" t="s">
        <v>401</v>
      </c>
      <c r="D108" s="96" t="s">
        <v>343</v>
      </c>
      <c r="E108" s="84">
        <f t="shared" ref="E108:L108" si="48">SUM(E109:E110)</f>
        <v>450</v>
      </c>
      <c r="F108" s="84">
        <f t="shared" si="48"/>
        <v>137.4</v>
      </c>
      <c r="G108" s="84">
        <f t="shared" si="48"/>
        <v>405</v>
      </c>
      <c r="H108" s="84">
        <f t="shared" si="48"/>
        <v>0</v>
      </c>
      <c r="I108" s="84">
        <f t="shared" si="48"/>
        <v>45</v>
      </c>
      <c r="J108" s="84">
        <f t="shared" si="48"/>
        <v>137.4</v>
      </c>
      <c r="K108" s="84">
        <f t="shared" si="48"/>
        <v>0</v>
      </c>
      <c r="L108" s="84">
        <f t="shared" si="48"/>
        <v>0</v>
      </c>
      <c r="M108" s="88"/>
    </row>
    <row r="109" spans="1:13" s="85" customFormat="1" ht="60" x14ac:dyDescent="0.25">
      <c r="A109" s="198"/>
      <c r="B109" s="208"/>
      <c r="C109" s="210"/>
      <c r="D109" s="83" t="s">
        <v>394</v>
      </c>
      <c r="E109" s="84">
        <f t="shared" ref="E109" si="49">SUM(G109,I109,K109)</f>
        <v>200</v>
      </c>
      <c r="F109" s="84">
        <f t="shared" ref="F109" si="50">SUM(H109,J109)</f>
        <v>20</v>
      </c>
      <c r="G109" s="91">
        <v>180</v>
      </c>
      <c r="H109" s="91">
        <v>0</v>
      </c>
      <c r="I109" s="91">
        <v>20</v>
      </c>
      <c r="J109" s="87">
        <v>20</v>
      </c>
      <c r="K109" s="87">
        <v>0</v>
      </c>
      <c r="L109" s="87">
        <v>0</v>
      </c>
      <c r="M109" s="88" t="s">
        <v>490</v>
      </c>
    </row>
    <row r="110" spans="1:13" s="85" customFormat="1" ht="60" x14ac:dyDescent="0.25">
      <c r="A110" s="199"/>
      <c r="B110" s="209"/>
      <c r="C110" s="211"/>
      <c r="D110" s="83" t="s">
        <v>600</v>
      </c>
      <c r="E110" s="84">
        <v>250</v>
      </c>
      <c r="F110" s="84">
        <f t="shared" ref="F110" si="51">SUM(H110,J110,L110)</f>
        <v>117.4</v>
      </c>
      <c r="G110" s="91">
        <v>225</v>
      </c>
      <c r="H110" s="91">
        <v>0</v>
      </c>
      <c r="I110" s="91">
        <v>25</v>
      </c>
      <c r="J110" s="87">
        <v>117.4</v>
      </c>
      <c r="K110" s="87">
        <v>0</v>
      </c>
      <c r="L110" s="87">
        <v>0</v>
      </c>
      <c r="M110" s="88" t="s">
        <v>490</v>
      </c>
    </row>
    <row r="111" spans="1:13" s="85" customFormat="1" x14ac:dyDescent="0.25">
      <c r="A111" s="290"/>
      <c r="B111" s="291"/>
      <c r="C111" s="292"/>
      <c r="D111" s="112" t="s">
        <v>343</v>
      </c>
      <c r="E111" s="130">
        <f t="shared" ref="E111:L111" si="52">SUM(E95,E99,E103,E108,)</f>
        <v>76089</v>
      </c>
      <c r="F111" s="130">
        <f t="shared" si="52"/>
        <v>46873.599999999999</v>
      </c>
      <c r="G111" s="130">
        <f t="shared" si="52"/>
        <v>42355</v>
      </c>
      <c r="H111" s="130">
        <f t="shared" si="52"/>
        <v>11810.5</v>
      </c>
      <c r="I111" s="130">
        <f t="shared" si="52"/>
        <v>33734</v>
      </c>
      <c r="J111" s="130">
        <f t="shared" si="52"/>
        <v>35063.1</v>
      </c>
      <c r="K111" s="130">
        <f t="shared" si="52"/>
        <v>0</v>
      </c>
      <c r="L111" s="130">
        <f t="shared" si="52"/>
        <v>0</v>
      </c>
      <c r="M111" s="120"/>
    </row>
    <row r="112" spans="1:13" s="85" customFormat="1" x14ac:dyDescent="0.25">
      <c r="A112" s="198"/>
      <c r="B112" s="201"/>
      <c r="C112" s="204"/>
      <c r="D112" s="112" t="s">
        <v>23</v>
      </c>
      <c r="E112" s="130">
        <f t="shared" ref="E112:L112" si="53">SUM(E96,E100,E104,)</f>
        <v>19313</v>
      </c>
      <c r="F112" s="130">
        <f t="shared" si="53"/>
        <v>18094.099999999999</v>
      </c>
      <c r="G112" s="130">
        <f t="shared" si="53"/>
        <v>6970</v>
      </c>
      <c r="H112" s="130">
        <f t="shared" si="53"/>
        <v>5802.5</v>
      </c>
      <c r="I112" s="130">
        <f t="shared" si="53"/>
        <v>12343</v>
      </c>
      <c r="J112" s="130">
        <f t="shared" si="53"/>
        <v>12291.6</v>
      </c>
      <c r="K112" s="130">
        <f t="shared" si="53"/>
        <v>0</v>
      </c>
      <c r="L112" s="130">
        <f t="shared" si="53"/>
        <v>0</v>
      </c>
      <c r="M112" s="120"/>
    </row>
    <row r="113" spans="1:13" s="85" customFormat="1" x14ac:dyDescent="0.25">
      <c r="A113" s="198"/>
      <c r="B113" s="201"/>
      <c r="C113" s="204"/>
      <c r="D113" s="112" t="s">
        <v>394</v>
      </c>
      <c r="E113" s="130">
        <f t="shared" ref="E113:L114" si="54">SUM(E97,E101,E109,E105)</f>
        <v>29622</v>
      </c>
      <c r="F113" s="130">
        <f t="shared" si="54"/>
        <v>13202</v>
      </c>
      <c r="G113" s="130">
        <f t="shared" si="54"/>
        <v>19070</v>
      </c>
      <c r="H113" s="130">
        <f t="shared" si="54"/>
        <v>2650</v>
      </c>
      <c r="I113" s="130">
        <f t="shared" si="54"/>
        <v>10552</v>
      </c>
      <c r="J113" s="130">
        <f t="shared" si="54"/>
        <v>10552</v>
      </c>
      <c r="K113" s="130">
        <f t="shared" si="54"/>
        <v>0</v>
      </c>
      <c r="L113" s="130">
        <f t="shared" si="54"/>
        <v>0</v>
      </c>
      <c r="M113" s="120"/>
    </row>
    <row r="114" spans="1:13" s="85" customFormat="1" x14ac:dyDescent="0.25">
      <c r="A114" s="199"/>
      <c r="B114" s="202"/>
      <c r="C114" s="205"/>
      <c r="D114" s="112" t="s">
        <v>600</v>
      </c>
      <c r="E114" s="130">
        <f t="shared" si="54"/>
        <v>27154</v>
      </c>
      <c r="F114" s="130">
        <f t="shared" si="54"/>
        <v>15577.5</v>
      </c>
      <c r="G114" s="130">
        <f t="shared" si="54"/>
        <v>16315</v>
      </c>
      <c r="H114" s="130">
        <f t="shared" si="54"/>
        <v>3358</v>
      </c>
      <c r="I114" s="130">
        <f t="shared" si="54"/>
        <v>10839</v>
      </c>
      <c r="J114" s="130">
        <f t="shared" si="54"/>
        <v>12219.5</v>
      </c>
      <c r="K114" s="130">
        <f t="shared" si="54"/>
        <v>0</v>
      </c>
      <c r="L114" s="130">
        <f t="shared" si="54"/>
        <v>0</v>
      </c>
      <c r="M114" s="103"/>
    </row>
    <row r="115" spans="1:13" s="85" customFormat="1" ht="15.75" hidden="1" x14ac:dyDescent="0.25">
      <c r="A115" s="272" t="s">
        <v>306</v>
      </c>
      <c r="B115" s="273"/>
      <c r="C115" s="273"/>
      <c r="D115" s="273"/>
      <c r="E115" s="273"/>
      <c r="F115" s="273"/>
      <c r="G115" s="273"/>
      <c r="H115" s="273"/>
      <c r="I115" s="273"/>
      <c r="J115" s="273"/>
      <c r="K115" s="273"/>
      <c r="L115" s="273"/>
      <c r="M115" s="273"/>
    </row>
    <row r="116" spans="1:13" s="85" customFormat="1" x14ac:dyDescent="0.25">
      <c r="A116" s="229" t="s">
        <v>491</v>
      </c>
      <c r="B116" s="293"/>
      <c r="C116" s="293"/>
      <c r="D116" s="293"/>
      <c r="E116" s="293"/>
      <c r="F116" s="293"/>
      <c r="G116" s="293"/>
      <c r="H116" s="293"/>
      <c r="I116" s="293"/>
      <c r="J116" s="293"/>
      <c r="K116" s="293"/>
      <c r="L116" s="293"/>
      <c r="M116" s="294"/>
    </row>
    <row r="117" spans="1:13" s="85" customFormat="1" ht="15.75" x14ac:dyDescent="0.25">
      <c r="A117" s="287">
        <v>1</v>
      </c>
      <c r="B117" s="207" t="s">
        <v>368</v>
      </c>
      <c r="C117" s="228" t="s">
        <v>401</v>
      </c>
      <c r="D117" s="112" t="s">
        <v>343</v>
      </c>
      <c r="E117" s="131">
        <f>SUM(E118:E120)</f>
        <v>220</v>
      </c>
      <c r="F117" s="131">
        <f t="shared" ref="F117:L117" si="55">SUM(F118:F120)</f>
        <v>677.7</v>
      </c>
      <c r="G117" s="131">
        <f t="shared" si="55"/>
        <v>0</v>
      </c>
      <c r="H117" s="131">
        <f t="shared" si="55"/>
        <v>0</v>
      </c>
      <c r="I117" s="131">
        <f t="shared" si="55"/>
        <v>220</v>
      </c>
      <c r="J117" s="131">
        <f t="shared" si="55"/>
        <v>677.7</v>
      </c>
      <c r="K117" s="131">
        <f t="shared" si="55"/>
        <v>0</v>
      </c>
      <c r="L117" s="131">
        <f t="shared" si="55"/>
        <v>0</v>
      </c>
      <c r="M117" s="76"/>
    </row>
    <row r="118" spans="1:13" s="85" customFormat="1" x14ac:dyDescent="0.25">
      <c r="A118" s="295"/>
      <c r="B118" s="283"/>
      <c r="C118" s="285"/>
      <c r="D118" s="83" t="s">
        <v>23</v>
      </c>
      <c r="E118" s="93">
        <f t="shared" ref="E118" si="56">SUM(G118,I118,K118)</f>
        <v>40</v>
      </c>
      <c r="F118" s="84">
        <f t="shared" ref="F118:F122" si="57">SUM(H118,J118,L118)</f>
        <v>40</v>
      </c>
      <c r="G118" s="84">
        <v>0</v>
      </c>
      <c r="H118" s="84">
        <v>0</v>
      </c>
      <c r="I118" s="93">
        <v>40</v>
      </c>
      <c r="J118" s="93">
        <v>40</v>
      </c>
      <c r="K118" s="84">
        <v>0</v>
      </c>
      <c r="L118" s="84">
        <v>0</v>
      </c>
      <c r="M118" s="109" t="s">
        <v>483</v>
      </c>
    </row>
    <row r="119" spans="1:13" s="85" customFormat="1" ht="225" x14ac:dyDescent="0.25">
      <c r="A119" s="295"/>
      <c r="B119" s="283"/>
      <c r="C119" s="285"/>
      <c r="D119" s="83" t="s">
        <v>394</v>
      </c>
      <c r="E119" s="93">
        <v>80</v>
      </c>
      <c r="F119" s="84">
        <f t="shared" si="57"/>
        <v>80</v>
      </c>
      <c r="G119" s="84">
        <v>0</v>
      </c>
      <c r="H119" s="84">
        <v>0</v>
      </c>
      <c r="I119" s="93">
        <v>80</v>
      </c>
      <c r="J119" s="93">
        <v>80</v>
      </c>
      <c r="K119" s="84">
        <v>0</v>
      </c>
      <c r="L119" s="84">
        <v>0</v>
      </c>
      <c r="M119" s="109" t="s">
        <v>497</v>
      </c>
    </row>
    <row r="120" spans="1:13" s="85" customFormat="1" ht="229.5" customHeight="1" x14ac:dyDescent="0.25">
      <c r="A120" s="295"/>
      <c r="B120" s="284"/>
      <c r="C120" s="286"/>
      <c r="D120" s="83" t="s">
        <v>600</v>
      </c>
      <c r="E120" s="84">
        <v>100</v>
      </c>
      <c r="F120" s="84">
        <f t="shared" si="57"/>
        <v>557.70000000000005</v>
      </c>
      <c r="G120" s="84">
        <v>0</v>
      </c>
      <c r="H120" s="84">
        <v>0</v>
      </c>
      <c r="I120" s="84">
        <v>100</v>
      </c>
      <c r="J120" s="84">
        <v>557.70000000000005</v>
      </c>
      <c r="K120" s="84">
        <v>0</v>
      </c>
      <c r="L120" s="84">
        <v>0</v>
      </c>
      <c r="M120" s="109" t="s">
        <v>657</v>
      </c>
    </row>
    <row r="121" spans="1:13" s="85" customFormat="1" ht="15.75" x14ac:dyDescent="0.25">
      <c r="A121" s="287">
        <v>2</v>
      </c>
      <c r="B121" s="207" t="s">
        <v>492</v>
      </c>
      <c r="C121" s="228" t="s">
        <v>401</v>
      </c>
      <c r="D121" s="112" t="s">
        <v>343</v>
      </c>
      <c r="E121" s="132">
        <f>SUM(E122:E124)</f>
        <v>358.6</v>
      </c>
      <c r="F121" s="132">
        <f t="shared" ref="F121:L121" si="58">SUM(F122:F124)</f>
        <v>909.19999999999993</v>
      </c>
      <c r="G121" s="132">
        <f t="shared" si="58"/>
        <v>0</v>
      </c>
      <c r="H121" s="132">
        <f t="shared" si="58"/>
        <v>0</v>
      </c>
      <c r="I121" s="132">
        <f t="shared" si="58"/>
        <v>358.6</v>
      </c>
      <c r="J121" s="132">
        <f t="shared" si="58"/>
        <v>909.19999999999993</v>
      </c>
      <c r="K121" s="132">
        <f t="shared" si="58"/>
        <v>0</v>
      </c>
      <c r="L121" s="132">
        <f t="shared" si="58"/>
        <v>0</v>
      </c>
      <c r="M121" s="76"/>
    </row>
    <row r="122" spans="1:13" s="85" customFormat="1" x14ac:dyDescent="0.25">
      <c r="A122" s="222"/>
      <c r="B122" s="283"/>
      <c r="C122" s="285"/>
      <c r="D122" s="83" t="s">
        <v>23</v>
      </c>
      <c r="E122" s="93">
        <f t="shared" ref="E122" si="59">SUM(G122,I122,K122)</f>
        <v>101.2</v>
      </c>
      <c r="F122" s="84">
        <f t="shared" si="57"/>
        <v>101.2</v>
      </c>
      <c r="G122" s="84">
        <v>0</v>
      </c>
      <c r="H122" s="84">
        <v>0</v>
      </c>
      <c r="I122" s="93">
        <v>101.2</v>
      </c>
      <c r="J122" s="84">
        <v>101.2</v>
      </c>
      <c r="K122" s="84">
        <v>0</v>
      </c>
      <c r="L122" s="84">
        <v>0</v>
      </c>
      <c r="M122" s="109" t="s">
        <v>483</v>
      </c>
    </row>
    <row r="123" spans="1:13" s="85" customFormat="1" ht="75" x14ac:dyDescent="0.25">
      <c r="A123" s="222"/>
      <c r="B123" s="283"/>
      <c r="C123" s="285"/>
      <c r="D123" s="83" t="s">
        <v>394</v>
      </c>
      <c r="E123" s="84">
        <f t="shared" ref="E123:F123" si="60">SUM(G123,I123,K123)</f>
        <v>111.2</v>
      </c>
      <c r="F123" s="84">
        <f t="shared" si="60"/>
        <v>111.2</v>
      </c>
      <c r="G123" s="84">
        <v>0</v>
      </c>
      <c r="H123" s="84">
        <v>0</v>
      </c>
      <c r="I123" s="84">
        <v>111.2</v>
      </c>
      <c r="J123" s="84">
        <v>111.2</v>
      </c>
      <c r="K123" s="84">
        <v>0</v>
      </c>
      <c r="L123" s="84">
        <v>0</v>
      </c>
      <c r="M123" s="109" t="s">
        <v>498</v>
      </c>
    </row>
    <row r="124" spans="1:13" s="85" customFormat="1" ht="195" x14ac:dyDescent="0.25">
      <c r="A124" s="222"/>
      <c r="B124" s="284"/>
      <c r="C124" s="286"/>
      <c r="D124" s="83" t="s">
        <v>600</v>
      </c>
      <c r="E124" s="84">
        <v>146.19999999999999</v>
      </c>
      <c r="F124" s="84">
        <f t="shared" ref="F124" si="61">SUM(H124,J124,L124)</f>
        <v>696.8</v>
      </c>
      <c r="G124" s="84">
        <v>0</v>
      </c>
      <c r="H124" s="84">
        <v>0</v>
      </c>
      <c r="I124" s="84">
        <v>146.19999999999999</v>
      </c>
      <c r="J124" s="84">
        <v>696.8</v>
      </c>
      <c r="K124" s="84">
        <v>0</v>
      </c>
      <c r="L124" s="84">
        <v>0</v>
      </c>
      <c r="M124" s="109" t="s">
        <v>658</v>
      </c>
    </row>
    <row r="125" spans="1:13" s="85" customFormat="1" x14ac:dyDescent="0.25">
      <c r="A125" s="206">
        <v>3</v>
      </c>
      <c r="B125" s="207" t="s">
        <v>369</v>
      </c>
      <c r="C125" s="228" t="s">
        <v>401</v>
      </c>
      <c r="D125" s="112" t="s">
        <v>343</v>
      </c>
      <c r="E125" s="132">
        <f>SUM(E126:E128)</f>
        <v>245</v>
      </c>
      <c r="F125" s="132">
        <f t="shared" ref="F125:L125" si="62">SUM(F126:F128)</f>
        <v>879</v>
      </c>
      <c r="G125" s="132">
        <f t="shared" si="62"/>
        <v>0</v>
      </c>
      <c r="H125" s="132">
        <f t="shared" si="62"/>
        <v>0</v>
      </c>
      <c r="I125" s="132">
        <f t="shared" si="62"/>
        <v>245</v>
      </c>
      <c r="J125" s="132">
        <f t="shared" si="62"/>
        <v>879</v>
      </c>
      <c r="K125" s="132">
        <f t="shared" si="62"/>
        <v>0</v>
      </c>
      <c r="L125" s="132">
        <f t="shared" si="62"/>
        <v>0</v>
      </c>
      <c r="M125" s="109"/>
    </row>
    <row r="126" spans="1:13" s="85" customFormat="1" x14ac:dyDescent="0.25">
      <c r="A126" s="288"/>
      <c r="B126" s="283"/>
      <c r="C126" s="285"/>
      <c r="D126" s="83" t="s">
        <v>23</v>
      </c>
      <c r="E126" s="93">
        <f t="shared" ref="E126:F126" si="63">SUM(G126,I126,K126)</f>
        <v>60</v>
      </c>
      <c r="F126" s="84">
        <f t="shared" si="63"/>
        <v>60</v>
      </c>
      <c r="G126" s="84">
        <v>0</v>
      </c>
      <c r="H126" s="84">
        <v>0</v>
      </c>
      <c r="I126" s="93">
        <v>60</v>
      </c>
      <c r="J126" s="93">
        <v>60</v>
      </c>
      <c r="K126" s="84">
        <v>0</v>
      </c>
      <c r="L126" s="84">
        <v>0</v>
      </c>
      <c r="M126" s="109" t="s">
        <v>483</v>
      </c>
    </row>
    <row r="127" spans="1:13" s="85" customFormat="1" ht="120" x14ac:dyDescent="0.25">
      <c r="A127" s="288"/>
      <c r="B127" s="283"/>
      <c r="C127" s="285"/>
      <c r="D127" s="83" t="s">
        <v>394</v>
      </c>
      <c r="E127" s="84">
        <f t="shared" ref="E127:F127" si="64">SUM(G127,I127,K127)</f>
        <v>75</v>
      </c>
      <c r="F127" s="84">
        <f t="shared" si="64"/>
        <v>75</v>
      </c>
      <c r="G127" s="84">
        <v>0</v>
      </c>
      <c r="H127" s="84">
        <v>0</v>
      </c>
      <c r="I127" s="84">
        <v>75</v>
      </c>
      <c r="J127" s="84">
        <v>75</v>
      </c>
      <c r="K127" s="84">
        <v>0</v>
      </c>
      <c r="L127" s="84">
        <v>0</v>
      </c>
      <c r="M127" s="109" t="s">
        <v>499</v>
      </c>
    </row>
    <row r="128" spans="1:13" s="85" customFormat="1" ht="240" x14ac:dyDescent="0.25">
      <c r="A128" s="289"/>
      <c r="B128" s="284"/>
      <c r="C128" s="286"/>
      <c r="D128" s="83" t="s">
        <v>600</v>
      </c>
      <c r="E128" s="84">
        <v>110</v>
      </c>
      <c r="F128" s="84">
        <f t="shared" ref="F128:F132" si="65">SUM(H128,J128,L128)</f>
        <v>744</v>
      </c>
      <c r="G128" s="84">
        <v>0</v>
      </c>
      <c r="H128" s="84">
        <v>0</v>
      </c>
      <c r="I128" s="84">
        <v>110</v>
      </c>
      <c r="J128" s="84">
        <v>744</v>
      </c>
      <c r="K128" s="84">
        <v>0</v>
      </c>
      <c r="L128" s="84">
        <v>0</v>
      </c>
      <c r="M128" s="109" t="s">
        <v>659</v>
      </c>
    </row>
    <row r="129" spans="1:13" s="85" customFormat="1" x14ac:dyDescent="0.25">
      <c r="A129" s="206">
        <v>4</v>
      </c>
      <c r="B129" s="207" t="s">
        <v>370</v>
      </c>
      <c r="C129" s="228" t="s">
        <v>401</v>
      </c>
      <c r="D129" s="112" t="s">
        <v>343</v>
      </c>
      <c r="E129" s="132">
        <f>SUM(E130:E132)</f>
        <v>5637.9</v>
      </c>
      <c r="F129" s="132">
        <f>SUM(F130:F132)</f>
        <v>7248.3</v>
      </c>
      <c r="G129" s="132">
        <f t="shared" ref="G129:L129" si="66">SUM(G130:G132)</f>
        <v>0</v>
      </c>
      <c r="H129" s="132">
        <f t="shared" si="66"/>
        <v>0</v>
      </c>
      <c r="I129" s="132">
        <f t="shared" si="66"/>
        <v>5637.9</v>
      </c>
      <c r="J129" s="132">
        <f t="shared" si="66"/>
        <v>7248.3</v>
      </c>
      <c r="K129" s="132">
        <f t="shared" si="66"/>
        <v>0</v>
      </c>
      <c r="L129" s="132">
        <f t="shared" si="66"/>
        <v>0</v>
      </c>
      <c r="M129" s="109"/>
    </row>
    <row r="130" spans="1:13" s="85" customFormat="1" x14ac:dyDescent="0.25">
      <c r="A130" s="198"/>
      <c r="B130" s="208"/>
      <c r="C130" s="285"/>
      <c r="D130" s="83" t="s">
        <v>23</v>
      </c>
      <c r="E130" s="84">
        <f t="shared" ref="E130" si="67">SUM(G130,I130,K130)</f>
        <v>1779.3</v>
      </c>
      <c r="F130" s="84">
        <f t="shared" si="65"/>
        <v>1779.3</v>
      </c>
      <c r="G130" s="84">
        <v>0</v>
      </c>
      <c r="H130" s="84">
        <v>0</v>
      </c>
      <c r="I130" s="84">
        <v>1779.3</v>
      </c>
      <c r="J130" s="84">
        <v>1779.3</v>
      </c>
      <c r="K130" s="84">
        <v>0</v>
      </c>
      <c r="L130" s="84">
        <v>0</v>
      </c>
      <c r="M130" s="109" t="s">
        <v>483</v>
      </c>
    </row>
    <row r="131" spans="1:13" s="85" customFormat="1" ht="45" x14ac:dyDescent="0.25">
      <c r="A131" s="198"/>
      <c r="B131" s="208"/>
      <c r="C131" s="285"/>
      <c r="D131" s="83" t="s">
        <v>394</v>
      </c>
      <c r="E131" s="132">
        <f t="shared" ref="E131" si="68">SUM(G131,I131,K131)</f>
        <v>1879.3</v>
      </c>
      <c r="F131" s="132">
        <f t="shared" si="65"/>
        <v>1561</v>
      </c>
      <c r="G131" s="132">
        <v>0</v>
      </c>
      <c r="H131" s="132">
        <v>0</v>
      </c>
      <c r="I131" s="132">
        <v>1879.3</v>
      </c>
      <c r="J131" s="132">
        <v>1561</v>
      </c>
      <c r="K131" s="132">
        <v>0</v>
      </c>
      <c r="L131" s="132">
        <v>0</v>
      </c>
      <c r="M131" s="109" t="s">
        <v>494</v>
      </c>
    </row>
    <row r="132" spans="1:13" s="85" customFormat="1" x14ac:dyDescent="0.25">
      <c r="A132" s="199"/>
      <c r="B132" s="209"/>
      <c r="C132" s="286"/>
      <c r="D132" s="83" t="s">
        <v>600</v>
      </c>
      <c r="E132" s="132">
        <v>1979.3</v>
      </c>
      <c r="F132" s="132">
        <f t="shared" si="65"/>
        <v>3908</v>
      </c>
      <c r="G132" s="132">
        <v>0</v>
      </c>
      <c r="H132" s="132">
        <v>0</v>
      </c>
      <c r="I132" s="132">
        <v>1979.3</v>
      </c>
      <c r="J132" s="132">
        <v>3908</v>
      </c>
      <c r="K132" s="132">
        <v>0</v>
      </c>
      <c r="L132" s="132">
        <v>0</v>
      </c>
      <c r="M132" s="109" t="s">
        <v>483</v>
      </c>
    </row>
    <row r="133" spans="1:13" s="85" customFormat="1" x14ac:dyDescent="0.25">
      <c r="A133" s="206">
        <v>5</v>
      </c>
      <c r="B133" s="207" t="s">
        <v>493</v>
      </c>
      <c r="C133" s="228" t="s">
        <v>401</v>
      </c>
      <c r="D133" s="112" t="s">
        <v>343</v>
      </c>
      <c r="E133" s="132">
        <f>SUM(E134:E136)</f>
        <v>2838</v>
      </c>
      <c r="F133" s="132">
        <f t="shared" ref="F133:L133" si="69">SUM(F134:F136)</f>
        <v>946</v>
      </c>
      <c r="G133" s="132">
        <f t="shared" si="69"/>
        <v>1986.6000000000001</v>
      </c>
      <c r="H133" s="132">
        <f t="shared" si="69"/>
        <v>662.2</v>
      </c>
      <c r="I133" s="132">
        <f t="shared" si="69"/>
        <v>851.40000000000009</v>
      </c>
      <c r="J133" s="132">
        <f t="shared" si="69"/>
        <v>283.8</v>
      </c>
      <c r="K133" s="132">
        <f t="shared" si="69"/>
        <v>0</v>
      </c>
      <c r="L133" s="132">
        <f t="shared" si="69"/>
        <v>0</v>
      </c>
      <c r="M133" s="109"/>
    </row>
    <row r="134" spans="1:13" s="85" customFormat="1" ht="149.25" customHeight="1" x14ac:dyDescent="0.25">
      <c r="A134" s="198"/>
      <c r="B134" s="208"/>
      <c r="C134" s="285"/>
      <c r="D134" s="83" t="s">
        <v>23</v>
      </c>
      <c r="E134" s="84">
        <f t="shared" ref="E134:E137" si="70">SUM(G134,I134,K134)</f>
        <v>946</v>
      </c>
      <c r="F134" s="84">
        <f>SUM(H134,J134)</f>
        <v>946</v>
      </c>
      <c r="G134" s="93">
        <v>662.2</v>
      </c>
      <c r="H134" s="84">
        <v>662.2</v>
      </c>
      <c r="I134" s="93">
        <v>283.8</v>
      </c>
      <c r="J134" s="84">
        <v>283.8</v>
      </c>
      <c r="K134" s="84">
        <v>0</v>
      </c>
      <c r="L134" s="84">
        <v>0</v>
      </c>
      <c r="M134" s="109" t="s">
        <v>496</v>
      </c>
    </row>
    <row r="135" spans="1:13" s="85" customFormat="1" ht="149.25" customHeight="1" x14ac:dyDescent="0.25">
      <c r="A135" s="198"/>
      <c r="B135" s="208"/>
      <c r="C135" s="285"/>
      <c r="D135" s="83" t="s">
        <v>394</v>
      </c>
      <c r="E135" s="87">
        <f t="shared" ref="E135" si="71">SUM(G135,I135,K135)</f>
        <v>946</v>
      </c>
      <c r="F135" s="84">
        <f>SUM(H135,J135)</f>
        <v>0</v>
      </c>
      <c r="G135" s="93">
        <v>662.2</v>
      </c>
      <c r="H135" s="84">
        <v>0</v>
      </c>
      <c r="I135" s="93">
        <v>283.8</v>
      </c>
      <c r="J135" s="84">
        <v>0</v>
      </c>
      <c r="K135" s="84">
        <v>0</v>
      </c>
      <c r="L135" s="84">
        <v>0</v>
      </c>
      <c r="M135" s="88" t="s">
        <v>480</v>
      </c>
    </row>
    <row r="136" spans="1:13" s="85" customFormat="1" ht="87.75" customHeight="1" x14ac:dyDescent="0.25">
      <c r="A136" s="199"/>
      <c r="B136" s="209"/>
      <c r="C136" s="286"/>
      <c r="D136" s="83" t="s">
        <v>600</v>
      </c>
      <c r="E136" s="87">
        <f>SUM(G136,I136,K136)</f>
        <v>946</v>
      </c>
      <c r="F136" s="84">
        <f>SUM(H136,J136)</f>
        <v>0</v>
      </c>
      <c r="G136" s="93">
        <v>662.2</v>
      </c>
      <c r="H136" s="84">
        <v>0</v>
      </c>
      <c r="I136" s="93">
        <v>283.8</v>
      </c>
      <c r="J136" s="84">
        <v>0</v>
      </c>
      <c r="K136" s="84">
        <v>0</v>
      </c>
      <c r="L136" s="84">
        <v>0</v>
      </c>
      <c r="M136" s="88" t="s">
        <v>634</v>
      </c>
    </row>
    <row r="137" spans="1:13" s="85" customFormat="1" x14ac:dyDescent="0.25">
      <c r="A137" s="206"/>
      <c r="B137" s="206"/>
      <c r="C137" s="206"/>
      <c r="D137" s="112" t="s">
        <v>343</v>
      </c>
      <c r="E137" s="133">
        <f t="shared" si="70"/>
        <v>9299.5</v>
      </c>
      <c r="F137" s="133">
        <f t="shared" ref="F137:L137" si="72">SUM(F117,F121,F125,F129,F133,)</f>
        <v>10660.2</v>
      </c>
      <c r="G137" s="133">
        <f t="shared" si="72"/>
        <v>1986.6000000000001</v>
      </c>
      <c r="H137" s="133">
        <f t="shared" si="72"/>
        <v>662.2</v>
      </c>
      <c r="I137" s="133">
        <f t="shared" si="72"/>
        <v>7312.9</v>
      </c>
      <c r="J137" s="133">
        <f t="shared" si="72"/>
        <v>9998</v>
      </c>
      <c r="K137" s="133">
        <f t="shared" si="72"/>
        <v>0</v>
      </c>
      <c r="L137" s="133">
        <f t="shared" si="72"/>
        <v>0</v>
      </c>
      <c r="M137" s="109"/>
    </row>
    <row r="138" spans="1:13" s="85" customFormat="1" x14ac:dyDescent="0.25">
      <c r="A138" s="198"/>
      <c r="B138" s="198"/>
      <c r="C138" s="198"/>
      <c r="D138" s="112" t="s">
        <v>23</v>
      </c>
      <c r="E138" s="133">
        <f>SUM(E118,E122,E126,E130,E134,)</f>
        <v>2926.5</v>
      </c>
      <c r="F138" s="133">
        <f t="shared" ref="F138:L138" si="73">SUM(F118,F122,F126,F130,F134,)</f>
        <v>2926.5</v>
      </c>
      <c r="G138" s="133">
        <f t="shared" si="73"/>
        <v>662.2</v>
      </c>
      <c r="H138" s="133">
        <f t="shared" si="73"/>
        <v>662.2</v>
      </c>
      <c r="I138" s="133">
        <f t="shared" si="73"/>
        <v>2264.3000000000002</v>
      </c>
      <c r="J138" s="133">
        <f t="shared" si="73"/>
        <v>2264.3000000000002</v>
      </c>
      <c r="K138" s="133">
        <f t="shared" si="73"/>
        <v>0</v>
      </c>
      <c r="L138" s="133">
        <f t="shared" si="73"/>
        <v>0</v>
      </c>
      <c r="M138" s="109"/>
    </row>
    <row r="139" spans="1:13" s="85" customFormat="1" x14ac:dyDescent="0.25">
      <c r="A139" s="198"/>
      <c r="B139" s="198"/>
      <c r="C139" s="198"/>
      <c r="D139" s="112" t="s">
        <v>394</v>
      </c>
      <c r="E139" s="133">
        <f>SUM(E119,E123,E127,E131,E135,)</f>
        <v>3091.5</v>
      </c>
      <c r="F139" s="133">
        <f t="shared" ref="F139:L140" si="74">SUM(F119,F123,F127,F131,F135,)</f>
        <v>1827.2</v>
      </c>
      <c r="G139" s="133">
        <f t="shared" si="74"/>
        <v>662.2</v>
      </c>
      <c r="H139" s="133">
        <f t="shared" si="74"/>
        <v>0</v>
      </c>
      <c r="I139" s="133">
        <f t="shared" si="74"/>
        <v>2429.3000000000002</v>
      </c>
      <c r="J139" s="133">
        <f t="shared" si="74"/>
        <v>1827.2</v>
      </c>
      <c r="K139" s="133">
        <f t="shared" si="74"/>
        <v>0</v>
      </c>
      <c r="L139" s="133">
        <f t="shared" si="74"/>
        <v>0</v>
      </c>
      <c r="M139" s="109"/>
    </row>
    <row r="140" spans="1:13" s="85" customFormat="1" x14ac:dyDescent="0.25">
      <c r="A140" s="199"/>
      <c r="B140" s="199"/>
      <c r="C140" s="199"/>
      <c r="D140" s="112" t="s">
        <v>600</v>
      </c>
      <c r="E140" s="133">
        <f>SUM(E120,E124,E128,E132,E136,)</f>
        <v>3281.5</v>
      </c>
      <c r="F140" s="133">
        <f t="shared" si="74"/>
        <v>5906.5</v>
      </c>
      <c r="G140" s="133">
        <f t="shared" si="74"/>
        <v>662.2</v>
      </c>
      <c r="H140" s="133">
        <f t="shared" si="74"/>
        <v>0</v>
      </c>
      <c r="I140" s="133">
        <f t="shared" si="74"/>
        <v>2619.3000000000002</v>
      </c>
      <c r="J140" s="133">
        <f t="shared" si="74"/>
        <v>5906.5</v>
      </c>
      <c r="K140" s="133">
        <f t="shared" si="74"/>
        <v>0</v>
      </c>
      <c r="L140" s="133">
        <f t="shared" si="74"/>
        <v>0</v>
      </c>
      <c r="M140" s="109"/>
    </row>
    <row r="141" spans="1:13" s="85" customFormat="1" x14ac:dyDescent="0.25">
      <c r="A141" s="229" t="s">
        <v>495</v>
      </c>
      <c r="B141" s="293"/>
      <c r="C141" s="293"/>
      <c r="D141" s="293"/>
      <c r="E141" s="293"/>
      <c r="F141" s="293"/>
      <c r="G141" s="293"/>
      <c r="H141" s="293"/>
      <c r="I141" s="293"/>
      <c r="J141" s="293"/>
      <c r="K141" s="293"/>
      <c r="L141" s="293"/>
      <c r="M141" s="294"/>
    </row>
    <row r="142" spans="1:13" s="85" customFormat="1" x14ac:dyDescent="0.25">
      <c r="A142" s="206">
        <v>1</v>
      </c>
      <c r="B142" s="308" t="s">
        <v>307</v>
      </c>
      <c r="C142" s="228" t="s">
        <v>401</v>
      </c>
      <c r="D142" s="134" t="s">
        <v>343</v>
      </c>
      <c r="E142" s="132">
        <f t="shared" ref="E142:L142" si="75">SUM(E143:E145)</f>
        <v>151300</v>
      </c>
      <c r="F142" s="132">
        <f t="shared" si="75"/>
        <v>31106.1</v>
      </c>
      <c r="G142" s="132">
        <f t="shared" si="75"/>
        <v>108500</v>
      </c>
      <c r="H142" s="132">
        <f t="shared" si="75"/>
        <v>0</v>
      </c>
      <c r="I142" s="132">
        <f t="shared" si="75"/>
        <v>42800</v>
      </c>
      <c r="J142" s="132">
        <f t="shared" si="75"/>
        <v>31106.1</v>
      </c>
      <c r="K142" s="132">
        <f t="shared" si="75"/>
        <v>0</v>
      </c>
      <c r="L142" s="132">
        <f t="shared" si="75"/>
        <v>0</v>
      </c>
      <c r="M142" s="135"/>
    </row>
    <row r="143" spans="1:13" s="85" customFormat="1" x14ac:dyDescent="0.25">
      <c r="A143" s="198"/>
      <c r="B143" s="309"/>
      <c r="C143" s="210"/>
      <c r="D143" s="136" t="s">
        <v>23</v>
      </c>
      <c r="E143" s="84">
        <f t="shared" ref="E143" si="76">SUM(G143,I143,K143)</f>
        <v>41500</v>
      </c>
      <c r="F143" s="87">
        <f>SUM(H143,J143,L143)</f>
        <v>15707.1</v>
      </c>
      <c r="G143" s="84">
        <v>28500</v>
      </c>
      <c r="H143" s="84">
        <f>SUM(H144:H158)</f>
        <v>0</v>
      </c>
      <c r="I143" s="84">
        <v>13000</v>
      </c>
      <c r="J143" s="84">
        <v>15707.1</v>
      </c>
      <c r="K143" s="84">
        <f>SUM(K144:K158)</f>
        <v>0</v>
      </c>
      <c r="L143" s="84">
        <f>SUM(L144:L158)</f>
        <v>0</v>
      </c>
      <c r="M143" s="109" t="s">
        <v>483</v>
      </c>
    </row>
    <row r="144" spans="1:13" s="85" customFormat="1" x14ac:dyDescent="0.25">
      <c r="A144" s="198"/>
      <c r="B144" s="309"/>
      <c r="C144" s="210"/>
      <c r="D144" s="136" t="s">
        <v>394</v>
      </c>
      <c r="E144" s="84">
        <v>74300</v>
      </c>
      <c r="F144" s="84">
        <v>10751.9</v>
      </c>
      <c r="G144" s="84">
        <v>60000</v>
      </c>
      <c r="H144" s="84">
        <v>0</v>
      </c>
      <c r="I144" s="84">
        <v>14300</v>
      </c>
      <c r="J144" s="84">
        <v>10751.9</v>
      </c>
      <c r="K144" s="84">
        <v>0</v>
      </c>
      <c r="L144" s="84">
        <v>0</v>
      </c>
      <c r="M144" s="104"/>
    </row>
    <row r="145" spans="1:13" s="85" customFormat="1" x14ac:dyDescent="0.25">
      <c r="A145" s="199"/>
      <c r="B145" s="310"/>
      <c r="C145" s="211"/>
      <c r="D145" s="83" t="s">
        <v>600</v>
      </c>
      <c r="E145" s="84">
        <v>35500</v>
      </c>
      <c r="F145" s="84">
        <f>SUM(F147:F162)</f>
        <v>4647.0999999999995</v>
      </c>
      <c r="G145" s="84">
        <v>20000</v>
      </c>
      <c r="H145" s="84">
        <f>SUM(H147:H162)</f>
        <v>0</v>
      </c>
      <c r="I145" s="84">
        <v>15500</v>
      </c>
      <c r="J145" s="84">
        <f>SUM(J147:J162)</f>
        <v>4647.0999999999995</v>
      </c>
      <c r="K145" s="84">
        <f>SUM(K147:K162)</f>
        <v>0</v>
      </c>
      <c r="L145" s="84">
        <f>SUM(L147:L162)</f>
        <v>0</v>
      </c>
      <c r="M145" s="104"/>
    </row>
    <row r="146" spans="1:13" s="85" customFormat="1" ht="20.25" customHeight="1" x14ac:dyDescent="0.25">
      <c r="A146" s="137"/>
      <c r="B146" s="261" t="s">
        <v>308</v>
      </c>
      <c r="C146" s="262"/>
      <c r="D146" s="262"/>
      <c r="E146" s="262"/>
      <c r="F146" s="262"/>
      <c r="G146" s="262"/>
      <c r="H146" s="262"/>
      <c r="I146" s="262"/>
      <c r="J146" s="262"/>
      <c r="K146" s="262"/>
      <c r="L146" s="262"/>
      <c r="M146" s="263"/>
    </row>
    <row r="147" spans="1:13" s="85" customFormat="1" ht="114" customHeight="1" x14ac:dyDescent="0.25">
      <c r="A147" s="138" t="s">
        <v>263</v>
      </c>
      <c r="B147" s="90" t="s">
        <v>309</v>
      </c>
      <c r="C147" s="23" t="s">
        <v>310</v>
      </c>
      <c r="D147" s="83" t="s">
        <v>600</v>
      </c>
      <c r="E147" s="87">
        <f t="shared" ref="E147:F162" si="77">SUM(G147,I147,K147)</f>
        <v>800</v>
      </c>
      <c r="F147" s="84">
        <f t="shared" si="77"/>
        <v>0</v>
      </c>
      <c r="G147" s="84">
        <v>0</v>
      </c>
      <c r="H147" s="84">
        <v>0</v>
      </c>
      <c r="I147" s="84">
        <v>800</v>
      </c>
      <c r="J147" s="84">
        <v>0</v>
      </c>
      <c r="K147" s="87">
        <v>0</v>
      </c>
      <c r="L147" s="87">
        <v>0</v>
      </c>
      <c r="M147" s="88" t="s">
        <v>660</v>
      </c>
    </row>
    <row r="148" spans="1:13" s="85" customFormat="1" ht="240" x14ac:dyDescent="0.25">
      <c r="A148" s="138" t="s">
        <v>264</v>
      </c>
      <c r="B148" s="90" t="s">
        <v>312</v>
      </c>
      <c r="C148" s="23" t="s">
        <v>311</v>
      </c>
      <c r="D148" s="83" t="s">
        <v>600</v>
      </c>
      <c r="E148" s="87">
        <f t="shared" si="77"/>
        <v>1100</v>
      </c>
      <c r="F148" s="84">
        <f t="shared" si="77"/>
        <v>1092.5999999999999</v>
      </c>
      <c r="G148" s="84">
        <v>0</v>
      </c>
      <c r="H148" s="84">
        <v>0</v>
      </c>
      <c r="I148" s="84">
        <v>1100</v>
      </c>
      <c r="J148" s="84">
        <v>1092.5999999999999</v>
      </c>
      <c r="K148" s="87">
        <v>0</v>
      </c>
      <c r="L148" s="87">
        <v>0</v>
      </c>
      <c r="M148" s="88" t="s">
        <v>613</v>
      </c>
    </row>
    <row r="149" spans="1:13" s="85" customFormat="1" ht="60" x14ac:dyDescent="0.25">
      <c r="A149" s="138" t="s">
        <v>265</v>
      </c>
      <c r="B149" s="90" t="s">
        <v>313</v>
      </c>
      <c r="C149" s="111" t="s">
        <v>279</v>
      </c>
      <c r="D149" s="83" t="s">
        <v>600</v>
      </c>
      <c r="E149" s="87">
        <f t="shared" si="77"/>
        <v>3355.2</v>
      </c>
      <c r="F149" s="84">
        <f t="shared" si="77"/>
        <v>3355.2</v>
      </c>
      <c r="G149" s="84">
        <v>0</v>
      </c>
      <c r="H149" s="84">
        <v>0</v>
      </c>
      <c r="I149" s="84">
        <v>3355.2</v>
      </c>
      <c r="J149" s="84">
        <v>3355.2</v>
      </c>
      <c r="K149" s="87">
        <v>0</v>
      </c>
      <c r="L149" s="87">
        <v>0</v>
      </c>
      <c r="M149" s="88" t="s">
        <v>614</v>
      </c>
    </row>
    <row r="150" spans="1:13" s="85" customFormat="1" ht="60" x14ac:dyDescent="0.25">
      <c r="A150" s="138" t="s">
        <v>270</v>
      </c>
      <c r="B150" s="90" t="s">
        <v>316</v>
      </c>
      <c r="C150" s="111" t="s">
        <v>279</v>
      </c>
      <c r="D150" s="83" t="s">
        <v>600</v>
      </c>
      <c r="E150" s="87">
        <f t="shared" si="77"/>
        <v>0</v>
      </c>
      <c r="F150" s="84">
        <f t="shared" si="77"/>
        <v>0</v>
      </c>
      <c r="G150" s="84">
        <v>0</v>
      </c>
      <c r="H150" s="84">
        <v>0</v>
      </c>
      <c r="I150" s="84">
        <v>0</v>
      </c>
      <c r="J150" s="84">
        <v>0</v>
      </c>
      <c r="K150" s="87">
        <v>0</v>
      </c>
      <c r="L150" s="87">
        <v>0</v>
      </c>
      <c r="M150" s="88" t="s">
        <v>615</v>
      </c>
    </row>
    <row r="151" spans="1:13" s="85" customFormat="1" ht="60" x14ac:dyDescent="0.25">
      <c r="A151" s="138" t="s">
        <v>272</v>
      </c>
      <c r="B151" s="90" t="s">
        <v>319</v>
      </c>
      <c r="C151" s="111" t="s">
        <v>279</v>
      </c>
      <c r="D151" s="83" t="s">
        <v>600</v>
      </c>
      <c r="E151" s="87">
        <f t="shared" si="77"/>
        <v>0</v>
      </c>
      <c r="F151" s="84">
        <f t="shared" si="77"/>
        <v>0</v>
      </c>
      <c r="G151" s="84">
        <v>0</v>
      </c>
      <c r="H151" s="84">
        <v>0</v>
      </c>
      <c r="I151" s="84">
        <v>0</v>
      </c>
      <c r="J151" s="84">
        <v>0</v>
      </c>
      <c r="K151" s="87">
        <v>0</v>
      </c>
      <c r="L151" s="87">
        <v>0</v>
      </c>
      <c r="M151" s="88" t="s">
        <v>616</v>
      </c>
    </row>
    <row r="152" spans="1:13" s="85" customFormat="1" ht="105" x14ac:dyDescent="0.25">
      <c r="A152" s="138" t="s">
        <v>273</v>
      </c>
      <c r="B152" s="92" t="s">
        <v>325</v>
      </c>
      <c r="C152" s="111" t="s">
        <v>617</v>
      </c>
      <c r="D152" s="83" t="s">
        <v>600</v>
      </c>
      <c r="E152" s="87">
        <f t="shared" si="77"/>
        <v>0</v>
      </c>
      <c r="F152" s="84">
        <f t="shared" si="77"/>
        <v>0</v>
      </c>
      <c r="G152" s="84">
        <v>0</v>
      </c>
      <c r="H152" s="84">
        <v>0</v>
      </c>
      <c r="I152" s="84">
        <v>0</v>
      </c>
      <c r="J152" s="84">
        <v>0</v>
      </c>
      <c r="K152" s="87">
        <v>0</v>
      </c>
      <c r="L152" s="87">
        <v>0</v>
      </c>
      <c r="M152" s="88" t="s">
        <v>618</v>
      </c>
    </row>
    <row r="153" spans="1:13" s="85" customFormat="1" ht="90" x14ac:dyDescent="0.25">
      <c r="A153" s="138" t="s">
        <v>274</v>
      </c>
      <c r="B153" s="92" t="s">
        <v>609</v>
      </c>
      <c r="C153" s="111" t="s">
        <v>619</v>
      </c>
      <c r="D153" s="83" t="s">
        <v>600</v>
      </c>
      <c r="E153" s="87">
        <f t="shared" si="77"/>
        <v>0</v>
      </c>
      <c r="F153" s="84">
        <f t="shared" si="77"/>
        <v>0</v>
      </c>
      <c r="G153" s="84">
        <v>0</v>
      </c>
      <c r="H153" s="84">
        <v>0</v>
      </c>
      <c r="I153" s="84">
        <v>0</v>
      </c>
      <c r="J153" s="84">
        <v>0</v>
      </c>
      <c r="K153" s="87">
        <v>0</v>
      </c>
      <c r="L153" s="87">
        <v>0</v>
      </c>
      <c r="M153" s="88" t="s">
        <v>618</v>
      </c>
    </row>
    <row r="154" spans="1:13" s="85" customFormat="1" ht="60" x14ac:dyDescent="0.25">
      <c r="A154" s="138" t="s">
        <v>275</v>
      </c>
      <c r="B154" s="90" t="s">
        <v>610</v>
      </c>
      <c r="C154" s="111" t="s">
        <v>620</v>
      </c>
      <c r="D154" s="83" t="s">
        <v>600</v>
      </c>
      <c r="E154" s="87">
        <f t="shared" si="77"/>
        <v>0</v>
      </c>
      <c r="F154" s="84">
        <f t="shared" si="77"/>
        <v>0</v>
      </c>
      <c r="G154" s="84">
        <v>0</v>
      </c>
      <c r="H154" s="84">
        <v>0</v>
      </c>
      <c r="I154" s="84">
        <v>0</v>
      </c>
      <c r="J154" s="84">
        <v>0</v>
      </c>
      <c r="K154" s="87">
        <v>0</v>
      </c>
      <c r="L154" s="87">
        <v>0</v>
      </c>
      <c r="M154" s="88" t="s">
        <v>615</v>
      </c>
    </row>
    <row r="155" spans="1:13" s="85" customFormat="1" ht="60" x14ac:dyDescent="0.25">
      <c r="A155" s="138" t="s">
        <v>276</v>
      </c>
      <c r="B155" s="90" t="s">
        <v>611</v>
      </c>
      <c r="C155" s="111" t="s">
        <v>621</v>
      </c>
      <c r="D155" s="83" t="s">
        <v>600</v>
      </c>
      <c r="E155" s="87">
        <f t="shared" si="77"/>
        <v>0</v>
      </c>
      <c r="F155" s="84">
        <f t="shared" si="77"/>
        <v>0</v>
      </c>
      <c r="G155" s="84">
        <v>0</v>
      </c>
      <c r="H155" s="84">
        <v>0</v>
      </c>
      <c r="I155" s="84">
        <v>0</v>
      </c>
      <c r="J155" s="84">
        <v>0</v>
      </c>
      <c r="K155" s="87">
        <v>0</v>
      </c>
      <c r="L155" s="87">
        <v>0</v>
      </c>
      <c r="M155" s="88" t="s">
        <v>622</v>
      </c>
    </row>
    <row r="156" spans="1:13" s="85" customFormat="1" ht="60" x14ac:dyDescent="0.25">
      <c r="A156" s="138" t="s">
        <v>315</v>
      </c>
      <c r="B156" s="92" t="s">
        <v>624</v>
      </c>
      <c r="C156" s="111" t="s">
        <v>623</v>
      </c>
      <c r="D156" s="83" t="s">
        <v>600</v>
      </c>
      <c r="E156" s="87">
        <f t="shared" si="77"/>
        <v>2000</v>
      </c>
      <c r="F156" s="84">
        <f t="shared" si="77"/>
        <v>0</v>
      </c>
      <c r="G156" s="84">
        <v>0</v>
      </c>
      <c r="H156" s="84">
        <v>0</v>
      </c>
      <c r="I156" s="84">
        <v>2000</v>
      </c>
      <c r="J156" s="84">
        <v>0</v>
      </c>
      <c r="K156" s="87">
        <v>0</v>
      </c>
      <c r="L156" s="87">
        <v>0</v>
      </c>
      <c r="M156" s="88" t="s">
        <v>625</v>
      </c>
    </row>
    <row r="157" spans="1:13" s="85" customFormat="1" ht="75" x14ac:dyDescent="0.25">
      <c r="A157" s="138" t="s">
        <v>317</v>
      </c>
      <c r="B157" s="92" t="s">
        <v>327</v>
      </c>
      <c r="C157" s="111" t="s">
        <v>328</v>
      </c>
      <c r="D157" s="83" t="s">
        <v>600</v>
      </c>
      <c r="E157" s="87">
        <f t="shared" si="77"/>
        <v>0</v>
      </c>
      <c r="F157" s="84">
        <f t="shared" si="77"/>
        <v>0</v>
      </c>
      <c r="G157" s="84">
        <v>0</v>
      </c>
      <c r="H157" s="84">
        <v>0</v>
      </c>
      <c r="I157" s="84">
        <v>0</v>
      </c>
      <c r="J157" s="84">
        <v>0</v>
      </c>
      <c r="K157" s="87">
        <v>0</v>
      </c>
      <c r="L157" s="87">
        <v>0</v>
      </c>
      <c r="M157" s="88" t="s">
        <v>625</v>
      </c>
    </row>
    <row r="158" spans="1:13" s="85" customFormat="1" ht="165" x14ac:dyDescent="0.25">
      <c r="A158" s="138" t="s">
        <v>318</v>
      </c>
      <c r="B158" s="92" t="s">
        <v>329</v>
      </c>
      <c r="C158" s="111" t="s">
        <v>626</v>
      </c>
      <c r="D158" s="83" t="s">
        <v>600</v>
      </c>
      <c r="E158" s="87">
        <f t="shared" si="77"/>
        <v>1497</v>
      </c>
      <c r="F158" s="84">
        <f t="shared" si="77"/>
        <v>199.3</v>
      </c>
      <c r="G158" s="84">
        <v>0</v>
      </c>
      <c r="H158" s="84">
        <v>0</v>
      </c>
      <c r="I158" s="84">
        <v>1497</v>
      </c>
      <c r="J158" s="84">
        <v>199.3</v>
      </c>
      <c r="K158" s="87">
        <v>0</v>
      </c>
      <c r="L158" s="87">
        <v>0</v>
      </c>
      <c r="M158" s="88" t="s">
        <v>661</v>
      </c>
    </row>
    <row r="159" spans="1:13" s="85" customFormat="1" ht="120" x14ac:dyDescent="0.25">
      <c r="A159" s="138" t="s">
        <v>320</v>
      </c>
      <c r="B159" s="92" t="s">
        <v>612</v>
      </c>
      <c r="C159" s="111" t="s">
        <v>627</v>
      </c>
      <c r="D159" s="83" t="s">
        <v>600</v>
      </c>
      <c r="E159" s="87">
        <f t="shared" si="77"/>
        <v>0</v>
      </c>
      <c r="F159" s="84">
        <f t="shared" si="77"/>
        <v>0</v>
      </c>
      <c r="G159" s="84">
        <v>0</v>
      </c>
      <c r="H159" s="84">
        <v>0</v>
      </c>
      <c r="I159" s="84">
        <v>0</v>
      </c>
      <c r="J159" s="84">
        <v>0</v>
      </c>
      <c r="K159" s="87">
        <v>0</v>
      </c>
      <c r="L159" s="87">
        <v>0</v>
      </c>
      <c r="M159" s="88" t="s">
        <v>625</v>
      </c>
    </row>
    <row r="160" spans="1:13" s="85" customFormat="1" ht="90" x14ac:dyDescent="0.25">
      <c r="A160" s="138" t="s">
        <v>322</v>
      </c>
      <c r="B160" s="92" t="s">
        <v>330</v>
      </c>
      <c r="C160" s="111" t="s">
        <v>331</v>
      </c>
      <c r="D160" s="83" t="s">
        <v>600</v>
      </c>
      <c r="E160" s="87">
        <f t="shared" si="77"/>
        <v>0</v>
      </c>
      <c r="F160" s="84">
        <f t="shared" si="77"/>
        <v>0</v>
      </c>
      <c r="G160" s="84">
        <v>0</v>
      </c>
      <c r="H160" s="84">
        <v>0</v>
      </c>
      <c r="I160" s="84">
        <v>0</v>
      </c>
      <c r="J160" s="84">
        <v>0</v>
      </c>
      <c r="K160" s="87">
        <v>0</v>
      </c>
      <c r="L160" s="87">
        <v>0</v>
      </c>
      <c r="M160" s="88" t="s">
        <v>625</v>
      </c>
    </row>
    <row r="161" spans="1:13" s="85" customFormat="1" ht="90" x14ac:dyDescent="0.25">
      <c r="A161" s="138" t="s">
        <v>323</v>
      </c>
      <c r="B161" s="92" t="s">
        <v>332</v>
      </c>
      <c r="C161" s="111" t="s">
        <v>305</v>
      </c>
      <c r="D161" s="83" t="s">
        <v>600</v>
      </c>
      <c r="E161" s="87">
        <f t="shared" si="77"/>
        <v>0</v>
      </c>
      <c r="F161" s="84">
        <f t="shared" si="77"/>
        <v>0</v>
      </c>
      <c r="G161" s="84">
        <v>0</v>
      </c>
      <c r="H161" s="84">
        <v>0</v>
      </c>
      <c r="I161" s="84">
        <v>0</v>
      </c>
      <c r="J161" s="84">
        <v>0</v>
      </c>
      <c r="K161" s="87">
        <v>0</v>
      </c>
      <c r="L161" s="87">
        <v>0</v>
      </c>
      <c r="M161" s="88" t="s">
        <v>628</v>
      </c>
    </row>
    <row r="162" spans="1:13" s="85" customFormat="1" ht="60.75" customHeight="1" x14ac:dyDescent="0.25">
      <c r="A162" s="138" t="s">
        <v>324</v>
      </c>
      <c r="B162" s="92" t="s">
        <v>333</v>
      </c>
      <c r="C162" s="111" t="s">
        <v>334</v>
      </c>
      <c r="D162" s="83" t="s">
        <v>600</v>
      </c>
      <c r="E162" s="87">
        <f t="shared" si="77"/>
        <v>0</v>
      </c>
      <c r="F162" s="84">
        <f t="shared" si="77"/>
        <v>0</v>
      </c>
      <c r="G162" s="84">
        <v>0</v>
      </c>
      <c r="H162" s="84">
        <v>0</v>
      </c>
      <c r="I162" s="84">
        <v>0</v>
      </c>
      <c r="J162" s="84">
        <v>0</v>
      </c>
      <c r="K162" s="87">
        <v>0</v>
      </c>
      <c r="L162" s="87">
        <v>0</v>
      </c>
      <c r="M162" s="88" t="s">
        <v>625</v>
      </c>
    </row>
    <row r="163" spans="1:13" s="81" customFormat="1" x14ac:dyDescent="0.25">
      <c r="A163" s="197" t="s">
        <v>295</v>
      </c>
      <c r="B163" s="232" t="s">
        <v>579</v>
      </c>
      <c r="C163" s="228" t="s">
        <v>401</v>
      </c>
      <c r="D163" s="139" t="s">
        <v>343</v>
      </c>
      <c r="E163" s="93">
        <f t="shared" ref="E163" si="78">SUM(G163,I163,K163)</f>
        <v>1791.1</v>
      </c>
      <c r="F163" s="84">
        <f t="shared" ref="F163:F164" si="79">SUM(H163,J163,L163)</f>
        <v>1791.1</v>
      </c>
      <c r="G163" s="84">
        <v>0</v>
      </c>
      <c r="H163" s="84">
        <v>0</v>
      </c>
      <c r="I163" s="84">
        <v>0</v>
      </c>
      <c r="J163" s="84">
        <v>0</v>
      </c>
      <c r="K163" s="93">
        <v>1791.1</v>
      </c>
      <c r="L163" s="93">
        <v>1791.1</v>
      </c>
      <c r="M163" s="88"/>
    </row>
    <row r="164" spans="1:13" s="81" customFormat="1" x14ac:dyDescent="0.25">
      <c r="A164" s="199"/>
      <c r="B164" s="233"/>
      <c r="C164" s="211"/>
      <c r="D164" s="140" t="s">
        <v>23</v>
      </c>
      <c r="E164" s="93">
        <f t="shared" ref="E164" si="80">SUM(G164,I164,K164)</f>
        <v>1791.1</v>
      </c>
      <c r="F164" s="84">
        <f t="shared" si="79"/>
        <v>1791.1</v>
      </c>
      <c r="G164" s="84">
        <v>0</v>
      </c>
      <c r="H164" s="84">
        <v>0</v>
      </c>
      <c r="I164" s="84">
        <v>0</v>
      </c>
      <c r="J164" s="84">
        <v>0</v>
      </c>
      <c r="K164" s="93">
        <v>1791.1</v>
      </c>
      <c r="L164" s="93">
        <v>1791.1</v>
      </c>
      <c r="M164" s="109" t="s">
        <v>483</v>
      </c>
    </row>
    <row r="165" spans="1:13" s="81" customFormat="1" x14ac:dyDescent="0.25">
      <c r="A165" s="206">
        <v>3</v>
      </c>
      <c r="B165" s="206" t="s">
        <v>335</v>
      </c>
      <c r="C165" s="203" t="s">
        <v>401</v>
      </c>
      <c r="D165" s="139" t="s">
        <v>343</v>
      </c>
      <c r="E165" s="84">
        <f>SUM(E166:E168)</f>
        <v>45810.6</v>
      </c>
      <c r="F165" s="84">
        <f t="shared" ref="F165:L165" si="81">SUM(F166:F168)</f>
        <v>24032.9</v>
      </c>
      <c r="G165" s="84">
        <f t="shared" si="81"/>
        <v>21000</v>
      </c>
      <c r="H165" s="84">
        <f t="shared" si="81"/>
        <v>10306</v>
      </c>
      <c r="I165" s="84">
        <f t="shared" si="81"/>
        <v>9000</v>
      </c>
      <c r="J165" s="84">
        <f t="shared" si="81"/>
        <v>2646.9</v>
      </c>
      <c r="K165" s="84">
        <f t="shared" si="81"/>
        <v>15810.6</v>
      </c>
      <c r="L165" s="84">
        <f t="shared" si="81"/>
        <v>11080</v>
      </c>
      <c r="M165" s="88"/>
    </row>
    <row r="166" spans="1:13" s="81" customFormat="1" ht="60" x14ac:dyDescent="0.25">
      <c r="A166" s="198"/>
      <c r="B166" s="227"/>
      <c r="C166" s="210"/>
      <c r="D166" s="140" t="s">
        <v>23</v>
      </c>
      <c r="E166" s="84">
        <f>SUM(E178,E170,E174,E182)</f>
        <v>19197.199999999997</v>
      </c>
      <c r="F166" s="84">
        <v>9696.6</v>
      </c>
      <c r="G166" s="93">
        <v>7000</v>
      </c>
      <c r="H166" s="84">
        <v>0</v>
      </c>
      <c r="I166" s="93">
        <v>3000</v>
      </c>
      <c r="J166" s="84">
        <v>499.4</v>
      </c>
      <c r="K166" s="93">
        <v>9197.2000000000007</v>
      </c>
      <c r="L166" s="93">
        <v>9197.2000000000007</v>
      </c>
      <c r="M166" s="88" t="s">
        <v>480</v>
      </c>
    </row>
    <row r="167" spans="1:13" s="81" customFormat="1" x14ac:dyDescent="0.25">
      <c r="A167" s="198"/>
      <c r="B167" s="227"/>
      <c r="C167" s="210"/>
      <c r="D167" s="140" t="s">
        <v>394</v>
      </c>
      <c r="E167" s="87">
        <f t="shared" ref="E167:K168" si="82">SUM(E171,E175,E179,E183)</f>
        <v>13087.3</v>
      </c>
      <c r="F167" s="87">
        <v>11030.3</v>
      </c>
      <c r="G167" s="87">
        <f t="shared" si="82"/>
        <v>7000</v>
      </c>
      <c r="H167" s="87">
        <f t="shared" si="82"/>
        <v>7000</v>
      </c>
      <c r="I167" s="87">
        <f t="shared" si="82"/>
        <v>3000</v>
      </c>
      <c r="J167" s="87">
        <v>2147.5</v>
      </c>
      <c r="K167" s="87">
        <f t="shared" si="82"/>
        <v>3087.3</v>
      </c>
      <c r="L167" s="87">
        <v>1882.8</v>
      </c>
      <c r="M167" s="88" t="s">
        <v>483</v>
      </c>
    </row>
    <row r="168" spans="1:13" s="81" customFormat="1" ht="135" x14ac:dyDescent="0.25">
      <c r="A168" s="199"/>
      <c r="B168" s="217"/>
      <c r="C168" s="211"/>
      <c r="D168" s="140" t="s">
        <v>600</v>
      </c>
      <c r="E168" s="87">
        <v>13526.1</v>
      </c>
      <c r="F168" s="84">
        <f>SUM(H168,J168,L168)</f>
        <v>3306</v>
      </c>
      <c r="G168" s="87">
        <v>7000</v>
      </c>
      <c r="H168" s="87">
        <v>3306</v>
      </c>
      <c r="I168" s="87">
        <v>3000</v>
      </c>
      <c r="J168" s="87">
        <f t="shared" si="82"/>
        <v>0</v>
      </c>
      <c r="K168" s="87">
        <v>3526.1</v>
      </c>
      <c r="L168" s="87">
        <v>0</v>
      </c>
      <c r="M168" s="141" t="s">
        <v>671</v>
      </c>
    </row>
    <row r="169" spans="1:13" s="81" customFormat="1" x14ac:dyDescent="0.25">
      <c r="A169" s="197" t="s">
        <v>283</v>
      </c>
      <c r="B169" s="206" t="s">
        <v>336</v>
      </c>
      <c r="C169" s="203" t="s">
        <v>401</v>
      </c>
      <c r="D169" s="139" t="s">
        <v>343</v>
      </c>
      <c r="E169" s="87">
        <f>SUM(E170:E172)</f>
        <v>2453</v>
      </c>
      <c r="F169" s="87">
        <f t="shared" ref="F169:L169" si="83">SUM(F170:F172)</f>
        <v>1993</v>
      </c>
      <c r="G169" s="87">
        <f t="shared" si="83"/>
        <v>0</v>
      </c>
      <c r="H169" s="87">
        <f t="shared" si="83"/>
        <v>0</v>
      </c>
      <c r="I169" s="87">
        <f t="shared" si="83"/>
        <v>0</v>
      </c>
      <c r="J169" s="87">
        <f t="shared" si="83"/>
        <v>0</v>
      </c>
      <c r="K169" s="87">
        <f t="shared" si="83"/>
        <v>2453</v>
      </c>
      <c r="L169" s="87">
        <f t="shared" si="83"/>
        <v>1993</v>
      </c>
      <c r="M169" s="88"/>
    </row>
    <row r="170" spans="1:13" s="81" customFormat="1" x14ac:dyDescent="0.25">
      <c r="A170" s="198"/>
      <c r="B170" s="227"/>
      <c r="C170" s="210"/>
      <c r="D170" s="140" t="s">
        <v>23</v>
      </c>
      <c r="E170" s="87">
        <f t="shared" ref="E170" si="84">SUM(G170,I170,K170)</f>
        <v>1088</v>
      </c>
      <c r="F170" s="87">
        <f>SUM(H170,J170,L170)</f>
        <v>1088</v>
      </c>
      <c r="G170" s="87">
        <v>0</v>
      </c>
      <c r="H170" s="87">
        <v>0</v>
      </c>
      <c r="I170" s="87">
        <v>0</v>
      </c>
      <c r="J170" s="87">
        <v>0</v>
      </c>
      <c r="K170" s="87">
        <v>1088</v>
      </c>
      <c r="L170" s="87">
        <v>1088</v>
      </c>
      <c r="M170" s="88" t="s">
        <v>483</v>
      </c>
    </row>
    <row r="171" spans="1:13" s="81" customFormat="1" x14ac:dyDescent="0.25">
      <c r="A171" s="198"/>
      <c r="B171" s="227"/>
      <c r="C171" s="210"/>
      <c r="D171" s="140" t="s">
        <v>394</v>
      </c>
      <c r="E171" s="87">
        <f t="shared" ref="E171" si="85">SUM(G171,I171,K171)</f>
        <v>905</v>
      </c>
      <c r="F171" s="84">
        <f>SUM(H171,J171,L171)</f>
        <v>905</v>
      </c>
      <c r="G171" s="87">
        <v>0</v>
      </c>
      <c r="H171" s="87">
        <v>0</v>
      </c>
      <c r="I171" s="87">
        <v>0</v>
      </c>
      <c r="J171" s="87">
        <v>0</v>
      </c>
      <c r="K171" s="91">
        <v>905</v>
      </c>
      <c r="L171" s="87">
        <v>905</v>
      </c>
      <c r="M171" s="88" t="s">
        <v>483</v>
      </c>
    </row>
    <row r="172" spans="1:13" s="81" customFormat="1" ht="46.5" customHeight="1" x14ac:dyDescent="0.25">
      <c r="A172" s="199"/>
      <c r="B172" s="217"/>
      <c r="C172" s="211"/>
      <c r="D172" s="140" t="s">
        <v>600</v>
      </c>
      <c r="E172" s="87">
        <v>460</v>
      </c>
      <c r="F172" s="84">
        <v>0</v>
      </c>
      <c r="G172" s="87">
        <v>0</v>
      </c>
      <c r="H172" s="87">
        <v>0</v>
      </c>
      <c r="I172" s="87">
        <v>0</v>
      </c>
      <c r="J172" s="87">
        <v>0</v>
      </c>
      <c r="K172" s="91">
        <v>460</v>
      </c>
      <c r="L172" s="87">
        <v>0</v>
      </c>
      <c r="M172" s="88"/>
    </row>
    <row r="173" spans="1:13" s="81" customFormat="1" ht="16.5" customHeight="1" x14ac:dyDescent="0.25">
      <c r="A173" s="197" t="s">
        <v>302</v>
      </c>
      <c r="B173" s="206" t="s">
        <v>337</v>
      </c>
      <c r="C173" s="203" t="s">
        <v>401</v>
      </c>
      <c r="D173" s="139" t="s">
        <v>343</v>
      </c>
      <c r="E173" s="87">
        <f>SUM(E174:E176)</f>
        <v>30000</v>
      </c>
      <c r="F173" s="87">
        <f t="shared" ref="F173:L173" si="86">SUM(F174:F176)</f>
        <v>9646.9</v>
      </c>
      <c r="G173" s="87">
        <f t="shared" si="86"/>
        <v>21000</v>
      </c>
      <c r="H173" s="87">
        <f t="shared" si="86"/>
        <v>7000</v>
      </c>
      <c r="I173" s="87">
        <f t="shared" si="86"/>
        <v>9000</v>
      </c>
      <c r="J173" s="87">
        <f t="shared" si="86"/>
        <v>2646.9</v>
      </c>
      <c r="K173" s="87">
        <f t="shared" si="86"/>
        <v>0</v>
      </c>
      <c r="L173" s="87">
        <f t="shared" si="86"/>
        <v>0</v>
      </c>
      <c r="M173" s="88"/>
    </row>
    <row r="174" spans="1:13" s="81" customFormat="1" ht="18" customHeight="1" x14ac:dyDescent="0.25">
      <c r="A174" s="198"/>
      <c r="B174" s="227"/>
      <c r="C174" s="210"/>
      <c r="D174" s="140" t="s">
        <v>23</v>
      </c>
      <c r="E174" s="84">
        <f>SUM(G174,I174)</f>
        <v>10000</v>
      </c>
      <c r="F174" s="87">
        <f>SUM(H174,J174,L174)</f>
        <v>499.4</v>
      </c>
      <c r="G174" s="93">
        <v>7000</v>
      </c>
      <c r="H174" s="84">
        <v>0</v>
      </c>
      <c r="I174" s="93">
        <v>3000</v>
      </c>
      <c r="J174" s="84">
        <v>499.4</v>
      </c>
      <c r="K174" s="84">
        <v>0</v>
      </c>
      <c r="L174" s="84">
        <v>0</v>
      </c>
      <c r="M174" s="88" t="s">
        <v>483</v>
      </c>
    </row>
    <row r="175" spans="1:13" s="81" customFormat="1" ht="135" x14ac:dyDescent="0.25">
      <c r="A175" s="198"/>
      <c r="B175" s="227"/>
      <c r="C175" s="210"/>
      <c r="D175" s="140" t="s">
        <v>394</v>
      </c>
      <c r="E175" s="87">
        <f t="shared" ref="E175" si="87">SUM(G175,I175,K175)</f>
        <v>10000</v>
      </c>
      <c r="F175" s="87">
        <f>SUM(H175,J175,L175)</f>
        <v>9147.5</v>
      </c>
      <c r="G175" s="91">
        <v>7000</v>
      </c>
      <c r="H175" s="91">
        <v>7000</v>
      </c>
      <c r="I175" s="91">
        <v>3000</v>
      </c>
      <c r="J175" s="87">
        <v>2147.5</v>
      </c>
      <c r="K175" s="87">
        <v>0</v>
      </c>
      <c r="L175" s="87">
        <v>0</v>
      </c>
      <c r="M175" s="88" t="s">
        <v>404</v>
      </c>
    </row>
    <row r="176" spans="1:13" s="81" customFormat="1" ht="122.25" customHeight="1" x14ac:dyDescent="0.25">
      <c r="A176" s="199"/>
      <c r="B176" s="217"/>
      <c r="C176" s="211"/>
      <c r="D176" s="140" t="s">
        <v>600</v>
      </c>
      <c r="E176" s="87">
        <f t="shared" ref="E176" si="88">SUM(G176,I176,K176)</f>
        <v>10000</v>
      </c>
      <c r="F176" s="87">
        <v>0</v>
      </c>
      <c r="G176" s="91">
        <v>7000</v>
      </c>
      <c r="H176" s="91">
        <v>0</v>
      </c>
      <c r="I176" s="91">
        <v>3000</v>
      </c>
      <c r="J176" s="87">
        <v>0</v>
      </c>
      <c r="K176" s="87">
        <v>0</v>
      </c>
      <c r="L176" s="87">
        <v>0</v>
      </c>
      <c r="M176" s="88"/>
    </row>
    <row r="177" spans="1:13" s="81" customFormat="1" ht="24.75" customHeight="1" x14ac:dyDescent="0.25">
      <c r="A177" s="197" t="s">
        <v>303</v>
      </c>
      <c r="B177" s="206" t="s">
        <v>338</v>
      </c>
      <c r="C177" s="203" t="s">
        <v>401</v>
      </c>
      <c r="D177" s="139" t="s">
        <v>343</v>
      </c>
      <c r="E177" s="87">
        <f>SUM(E178:E180)</f>
        <v>9705.8000000000011</v>
      </c>
      <c r="F177" s="87">
        <f t="shared" ref="F177:L177" si="89">SUM(F178:F180)</f>
        <v>6937.6</v>
      </c>
      <c r="G177" s="87">
        <f t="shared" si="89"/>
        <v>0</v>
      </c>
      <c r="H177" s="87">
        <f t="shared" si="89"/>
        <v>0</v>
      </c>
      <c r="I177" s="87">
        <f t="shared" si="89"/>
        <v>0</v>
      </c>
      <c r="J177" s="87">
        <f t="shared" si="89"/>
        <v>0</v>
      </c>
      <c r="K177" s="87">
        <f t="shared" si="89"/>
        <v>9705.8000000000011</v>
      </c>
      <c r="L177" s="87">
        <f t="shared" si="89"/>
        <v>6937.6</v>
      </c>
      <c r="M177" s="88"/>
    </row>
    <row r="178" spans="1:13" s="81" customFormat="1" ht="19.5" customHeight="1" x14ac:dyDescent="0.25">
      <c r="A178" s="198"/>
      <c r="B178" s="227"/>
      <c r="C178" s="210"/>
      <c r="D178" s="140" t="s">
        <v>23</v>
      </c>
      <c r="E178" s="93">
        <f t="shared" ref="E178" si="90">SUM(G178,I178,K178)</f>
        <v>6937.6</v>
      </c>
      <c r="F178" s="93">
        <f>SUM(H178,J178,L178)</f>
        <v>6937.6</v>
      </c>
      <c r="G178" s="84">
        <v>0</v>
      </c>
      <c r="H178" s="84">
        <v>0</v>
      </c>
      <c r="I178" s="84">
        <v>0</v>
      </c>
      <c r="J178" s="84">
        <v>0</v>
      </c>
      <c r="K178" s="93">
        <v>6937.6</v>
      </c>
      <c r="L178" s="93">
        <v>6937.6</v>
      </c>
      <c r="M178" s="88" t="s">
        <v>483</v>
      </c>
    </row>
    <row r="179" spans="1:13" s="81" customFormat="1" ht="45" x14ac:dyDescent="0.25">
      <c r="A179" s="198"/>
      <c r="B179" s="227"/>
      <c r="C179" s="210"/>
      <c r="D179" s="140" t="s">
        <v>394</v>
      </c>
      <c r="E179" s="87">
        <f t="shared" ref="E179" si="91">SUM(G179,I179,K179)</f>
        <v>1204.5</v>
      </c>
      <c r="F179" s="87">
        <f>SUM(H179,J179,L179)</f>
        <v>0</v>
      </c>
      <c r="G179" s="87">
        <v>0</v>
      </c>
      <c r="H179" s="87">
        <v>0</v>
      </c>
      <c r="I179" s="87">
        <v>0</v>
      </c>
      <c r="J179" s="87">
        <v>0</v>
      </c>
      <c r="K179" s="91">
        <v>1204.5</v>
      </c>
      <c r="L179" s="87">
        <v>0</v>
      </c>
      <c r="M179" s="88" t="s">
        <v>355</v>
      </c>
    </row>
    <row r="180" spans="1:13" s="82" customFormat="1" x14ac:dyDescent="0.25">
      <c r="A180" s="199"/>
      <c r="B180" s="217"/>
      <c r="C180" s="211"/>
      <c r="D180" s="140" t="s">
        <v>600</v>
      </c>
      <c r="E180" s="87">
        <v>1563.7</v>
      </c>
      <c r="F180" s="87">
        <f>SUM(H180,J180,L180)</f>
        <v>0</v>
      </c>
      <c r="G180" s="87">
        <v>0</v>
      </c>
      <c r="H180" s="87">
        <v>0</v>
      </c>
      <c r="I180" s="87">
        <v>0</v>
      </c>
      <c r="J180" s="87">
        <v>0</v>
      </c>
      <c r="K180" s="91">
        <v>1563.7</v>
      </c>
      <c r="L180" s="87">
        <v>0</v>
      </c>
      <c r="M180" s="88"/>
    </row>
    <row r="181" spans="1:13" s="82" customFormat="1" x14ac:dyDescent="0.25">
      <c r="A181" s="197" t="s">
        <v>304</v>
      </c>
      <c r="B181" s="206" t="s">
        <v>339</v>
      </c>
      <c r="C181" s="228" t="s">
        <v>401</v>
      </c>
      <c r="D181" s="139" t="s">
        <v>343</v>
      </c>
      <c r="E181" s="87">
        <f>SUM(E182:E184)</f>
        <v>3651.7999999999997</v>
      </c>
      <c r="F181" s="87">
        <f t="shared" ref="F181:L181" si="92">SUM(F182:F184)</f>
        <v>1903.36</v>
      </c>
      <c r="G181" s="87">
        <f t="shared" si="92"/>
        <v>0</v>
      </c>
      <c r="H181" s="87">
        <f t="shared" si="92"/>
        <v>0</v>
      </c>
      <c r="I181" s="87">
        <f t="shared" si="92"/>
        <v>0</v>
      </c>
      <c r="J181" s="87">
        <f t="shared" si="92"/>
        <v>0</v>
      </c>
      <c r="K181" s="87">
        <f t="shared" si="92"/>
        <v>3651.7999999999997</v>
      </c>
      <c r="L181" s="87">
        <f t="shared" si="92"/>
        <v>1903.36</v>
      </c>
      <c r="M181" s="88"/>
    </row>
    <row r="182" spans="1:13" s="82" customFormat="1" x14ac:dyDescent="0.25">
      <c r="A182" s="198"/>
      <c r="B182" s="227"/>
      <c r="C182" s="210"/>
      <c r="D182" s="140" t="s">
        <v>23</v>
      </c>
      <c r="E182" s="93">
        <f t="shared" ref="E182" si="93">SUM(G182,I182,K182)</f>
        <v>1171.5999999999999</v>
      </c>
      <c r="F182" s="84">
        <f>SUM(H182,J182,L182)</f>
        <v>925.56</v>
      </c>
      <c r="G182" s="84">
        <v>0</v>
      </c>
      <c r="H182" s="84">
        <v>0</v>
      </c>
      <c r="I182" s="84">
        <v>0</v>
      </c>
      <c r="J182" s="84">
        <v>0</v>
      </c>
      <c r="K182" s="93">
        <v>1171.5999999999999</v>
      </c>
      <c r="L182" s="84">
        <v>925.56</v>
      </c>
      <c r="M182" s="88" t="s">
        <v>483</v>
      </c>
    </row>
    <row r="183" spans="1:13" s="82" customFormat="1" x14ac:dyDescent="0.25">
      <c r="A183" s="198"/>
      <c r="B183" s="227"/>
      <c r="C183" s="210"/>
      <c r="D183" s="140" t="s">
        <v>394</v>
      </c>
      <c r="E183" s="87">
        <f t="shared" ref="E183" si="94">SUM(G183,I183,K183)</f>
        <v>977.8</v>
      </c>
      <c r="F183" s="87">
        <f>SUM(H183,J183,L183)</f>
        <v>977.8</v>
      </c>
      <c r="G183" s="87">
        <v>0</v>
      </c>
      <c r="H183" s="87">
        <v>0</v>
      </c>
      <c r="I183" s="87">
        <v>0</v>
      </c>
      <c r="J183" s="87">
        <v>0</v>
      </c>
      <c r="K183" s="91">
        <v>977.8</v>
      </c>
      <c r="L183" s="87">
        <v>977.8</v>
      </c>
      <c r="M183" s="88" t="s">
        <v>483</v>
      </c>
    </row>
    <row r="184" spans="1:13" s="81" customFormat="1" x14ac:dyDescent="0.25">
      <c r="A184" s="199"/>
      <c r="B184" s="217"/>
      <c r="C184" s="211"/>
      <c r="D184" s="140" t="s">
        <v>600</v>
      </c>
      <c r="E184" s="87">
        <v>1502.4</v>
      </c>
      <c r="F184" s="87">
        <v>0</v>
      </c>
      <c r="G184" s="87">
        <v>0</v>
      </c>
      <c r="H184" s="87">
        <v>0</v>
      </c>
      <c r="I184" s="87">
        <v>0</v>
      </c>
      <c r="J184" s="87">
        <v>0</v>
      </c>
      <c r="K184" s="91">
        <v>1502.4</v>
      </c>
      <c r="L184" s="87">
        <v>0</v>
      </c>
      <c r="M184" s="88"/>
    </row>
    <row r="185" spans="1:13" s="81" customFormat="1" x14ac:dyDescent="0.25">
      <c r="A185" s="142"/>
      <c r="B185" s="143"/>
      <c r="C185" s="144"/>
      <c r="D185" s="139" t="s">
        <v>343</v>
      </c>
      <c r="E185" s="145">
        <f>SUM(E186:E188)</f>
        <v>198901.7</v>
      </c>
      <c r="F185" s="145">
        <f t="shared" ref="F185:L185" si="95">SUM(F186:F188)</f>
        <v>56930.1</v>
      </c>
      <c r="G185" s="145">
        <f t="shared" si="95"/>
        <v>129500</v>
      </c>
      <c r="H185" s="145">
        <f t="shared" si="95"/>
        <v>10306</v>
      </c>
      <c r="I185" s="145">
        <f t="shared" si="95"/>
        <v>51800</v>
      </c>
      <c r="J185" s="145">
        <f t="shared" si="95"/>
        <v>33753</v>
      </c>
      <c r="K185" s="145">
        <f t="shared" si="95"/>
        <v>17601.7</v>
      </c>
      <c r="L185" s="145">
        <f t="shared" si="95"/>
        <v>12871.1</v>
      </c>
      <c r="M185" s="120"/>
    </row>
    <row r="186" spans="1:13" s="85" customFormat="1" x14ac:dyDescent="0.25">
      <c r="A186" s="109"/>
      <c r="B186" s="101"/>
      <c r="C186" s="103"/>
      <c r="D186" s="139" t="s">
        <v>23</v>
      </c>
      <c r="E186" s="130">
        <f t="shared" ref="E186:L186" si="96">SUM(E143,E164,E166)</f>
        <v>62488.299999999996</v>
      </c>
      <c r="F186" s="130">
        <f t="shared" si="96"/>
        <v>27194.800000000003</v>
      </c>
      <c r="G186" s="130">
        <f t="shared" si="96"/>
        <v>35500</v>
      </c>
      <c r="H186" s="130">
        <f t="shared" si="96"/>
        <v>0</v>
      </c>
      <c r="I186" s="130">
        <f t="shared" si="96"/>
        <v>16000</v>
      </c>
      <c r="J186" s="130">
        <f t="shared" si="96"/>
        <v>16206.5</v>
      </c>
      <c r="K186" s="130">
        <f t="shared" si="96"/>
        <v>10988.300000000001</v>
      </c>
      <c r="L186" s="130">
        <f t="shared" si="96"/>
        <v>10988.300000000001</v>
      </c>
      <c r="M186" s="101"/>
    </row>
    <row r="187" spans="1:13" s="85" customFormat="1" x14ac:dyDescent="0.25">
      <c r="A187" s="109"/>
      <c r="B187" s="101"/>
      <c r="C187" s="103"/>
      <c r="D187" s="139" t="s">
        <v>394</v>
      </c>
      <c r="E187" s="97">
        <f t="shared" ref="E187:L188" si="97">SUM(E167,E144)</f>
        <v>87387.3</v>
      </c>
      <c r="F187" s="97">
        <f t="shared" si="97"/>
        <v>21782.199999999997</v>
      </c>
      <c r="G187" s="97">
        <f t="shared" si="97"/>
        <v>67000</v>
      </c>
      <c r="H187" s="97">
        <f t="shared" si="97"/>
        <v>7000</v>
      </c>
      <c r="I187" s="97">
        <f t="shared" si="97"/>
        <v>17300</v>
      </c>
      <c r="J187" s="97">
        <f t="shared" si="97"/>
        <v>12899.4</v>
      </c>
      <c r="K187" s="97">
        <f t="shared" si="97"/>
        <v>3087.3</v>
      </c>
      <c r="L187" s="97">
        <f t="shared" si="97"/>
        <v>1882.8</v>
      </c>
      <c r="M187" s="101"/>
    </row>
    <row r="188" spans="1:13" s="81" customFormat="1" x14ac:dyDescent="0.25">
      <c r="A188" s="104"/>
      <c r="B188" s="105"/>
      <c r="C188" s="104"/>
      <c r="D188" s="139" t="s">
        <v>600</v>
      </c>
      <c r="E188" s="97">
        <f t="shared" si="97"/>
        <v>49026.1</v>
      </c>
      <c r="F188" s="97">
        <f t="shared" si="97"/>
        <v>7953.0999999999995</v>
      </c>
      <c r="G188" s="97">
        <f t="shared" si="97"/>
        <v>27000</v>
      </c>
      <c r="H188" s="97">
        <f t="shared" si="97"/>
        <v>3306</v>
      </c>
      <c r="I188" s="97">
        <f t="shared" si="97"/>
        <v>18500</v>
      </c>
      <c r="J188" s="97">
        <f t="shared" si="97"/>
        <v>4647.0999999999995</v>
      </c>
      <c r="K188" s="97">
        <f t="shared" si="97"/>
        <v>3526.1</v>
      </c>
      <c r="L188" s="97">
        <f t="shared" si="97"/>
        <v>0</v>
      </c>
      <c r="M188" s="105"/>
    </row>
    <row r="189" spans="1:13" s="81" customFormat="1" ht="19.5" customHeight="1" x14ac:dyDescent="0.25">
      <c r="A189" s="229" t="s">
        <v>500</v>
      </c>
      <c r="B189" s="230"/>
      <c r="C189" s="230"/>
      <c r="D189" s="230"/>
      <c r="E189" s="230"/>
      <c r="F189" s="230"/>
      <c r="G189" s="230"/>
      <c r="H189" s="230"/>
      <c r="I189" s="230"/>
      <c r="J189" s="230"/>
      <c r="K189" s="230"/>
      <c r="L189" s="230"/>
      <c r="M189" s="231"/>
    </row>
    <row r="190" spans="1:13" s="81" customFormat="1" ht="15.75" customHeight="1" x14ac:dyDescent="0.25">
      <c r="A190" s="305" t="s">
        <v>6</v>
      </c>
      <c r="B190" s="306"/>
      <c r="C190" s="306"/>
      <c r="D190" s="306"/>
      <c r="E190" s="306"/>
      <c r="F190" s="306"/>
      <c r="G190" s="306"/>
      <c r="H190" s="306"/>
      <c r="I190" s="306"/>
      <c r="J190" s="306"/>
      <c r="K190" s="306"/>
      <c r="L190" s="306"/>
      <c r="M190" s="307"/>
    </row>
    <row r="191" spans="1:13" s="81" customFormat="1" ht="50.25" customHeight="1" x14ac:dyDescent="0.25">
      <c r="A191" s="109">
        <v>1</v>
      </c>
      <c r="B191" s="90" t="s">
        <v>501</v>
      </c>
      <c r="C191" s="146" t="s">
        <v>278</v>
      </c>
      <c r="D191" s="140" t="s">
        <v>23</v>
      </c>
      <c r="E191" s="147">
        <f>SUM(G191,I191,K191)</f>
        <v>5888.7999999999993</v>
      </c>
      <c r="F191" s="148">
        <f>SUM(H191,J191,L191)</f>
        <v>5801.2999999999993</v>
      </c>
      <c r="G191" s="149">
        <v>2596.1999999999998</v>
      </c>
      <c r="H191" s="148">
        <v>2557.6</v>
      </c>
      <c r="I191" s="150">
        <v>3292.6</v>
      </c>
      <c r="J191" s="148">
        <v>3243.7</v>
      </c>
      <c r="K191" s="147">
        <v>0</v>
      </c>
      <c r="L191" s="147">
        <v>0</v>
      </c>
      <c r="M191" s="90" t="s">
        <v>502</v>
      </c>
    </row>
    <row r="192" spans="1:13" s="81" customFormat="1" ht="18.75" customHeight="1" x14ac:dyDescent="0.25">
      <c r="A192" s="206">
        <v>2</v>
      </c>
      <c r="B192" s="200" t="s">
        <v>344</v>
      </c>
      <c r="C192" s="206" t="s">
        <v>401</v>
      </c>
      <c r="D192" s="86" t="s">
        <v>343</v>
      </c>
      <c r="E192" s="147">
        <f>SUM(E193:E195)</f>
        <v>271115.59999999998</v>
      </c>
      <c r="F192" s="147">
        <f t="shared" ref="F192:L192" si="98">SUM(F193:F195)</f>
        <v>121386.3</v>
      </c>
      <c r="G192" s="147">
        <f t="shared" si="98"/>
        <v>176321.5</v>
      </c>
      <c r="H192" s="147">
        <f t="shared" si="98"/>
        <v>59321.5</v>
      </c>
      <c r="I192" s="147">
        <f t="shared" si="98"/>
        <v>54126.8</v>
      </c>
      <c r="J192" s="147">
        <f t="shared" si="98"/>
        <v>34897.5</v>
      </c>
      <c r="K192" s="147">
        <f t="shared" si="98"/>
        <v>40667.300000000003</v>
      </c>
      <c r="L192" s="147">
        <f t="shared" si="98"/>
        <v>27167.3</v>
      </c>
      <c r="M192" s="90"/>
    </row>
    <row r="193" spans="1:13" s="81" customFormat="1" ht="61.5" customHeight="1" x14ac:dyDescent="0.25">
      <c r="A193" s="198"/>
      <c r="B193" s="201"/>
      <c r="C193" s="201"/>
      <c r="D193" s="89" t="s">
        <v>23</v>
      </c>
      <c r="E193" s="147">
        <f t="shared" ref="E193:F195" si="99">SUM(G193,I193,K193)</f>
        <v>91115.6</v>
      </c>
      <c r="F193" s="148">
        <f t="shared" si="99"/>
        <v>91115.6</v>
      </c>
      <c r="G193" s="149">
        <v>59321.5</v>
      </c>
      <c r="H193" s="148">
        <v>59321.5</v>
      </c>
      <c r="I193" s="150">
        <v>18126.8</v>
      </c>
      <c r="J193" s="148">
        <v>18126.8</v>
      </c>
      <c r="K193" s="150">
        <v>13667.3</v>
      </c>
      <c r="L193" s="148">
        <v>13667.3</v>
      </c>
      <c r="M193" s="115" t="s">
        <v>503</v>
      </c>
    </row>
    <row r="194" spans="1:13" s="81" customFormat="1" ht="61.5" customHeight="1" x14ac:dyDescent="0.25">
      <c r="A194" s="198"/>
      <c r="B194" s="201"/>
      <c r="C194" s="201"/>
      <c r="D194" s="129" t="s">
        <v>394</v>
      </c>
      <c r="E194" s="147">
        <f t="shared" si="99"/>
        <v>90000</v>
      </c>
      <c r="F194" s="148">
        <f t="shared" si="99"/>
        <v>26092.7</v>
      </c>
      <c r="G194" s="151">
        <v>58500</v>
      </c>
      <c r="H194" s="152">
        <v>0</v>
      </c>
      <c r="I194" s="151">
        <v>18000</v>
      </c>
      <c r="J194" s="152">
        <v>12592.7</v>
      </c>
      <c r="K194" s="151">
        <v>13500</v>
      </c>
      <c r="L194" s="151">
        <v>13500</v>
      </c>
      <c r="M194" s="88" t="s">
        <v>504</v>
      </c>
    </row>
    <row r="195" spans="1:13" s="82" customFormat="1" ht="90" x14ac:dyDescent="0.25">
      <c r="A195" s="199"/>
      <c r="B195" s="202"/>
      <c r="C195" s="202"/>
      <c r="D195" s="129" t="s">
        <v>600</v>
      </c>
      <c r="E195" s="147">
        <f t="shared" si="99"/>
        <v>90000</v>
      </c>
      <c r="F195" s="148">
        <f t="shared" si="99"/>
        <v>4178</v>
      </c>
      <c r="G195" s="151">
        <v>58500</v>
      </c>
      <c r="H195" s="152">
        <v>0</v>
      </c>
      <c r="I195" s="151">
        <v>18000</v>
      </c>
      <c r="J195" s="151">
        <v>4178</v>
      </c>
      <c r="K195" s="151">
        <v>13500</v>
      </c>
      <c r="L195" s="111">
        <v>0</v>
      </c>
      <c r="M195" s="141" t="s">
        <v>670</v>
      </c>
    </row>
    <row r="196" spans="1:13" s="81" customFormat="1" ht="15.75" hidden="1" customHeight="1" x14ac:dyDescent="0.25">
      <c r="A196" s="302" t="s">
        <v>8</v>
      </c>
      <c r="B196" s="303"/>
      <c r="C196" s="303"/>
      <c r="D196" s="303"/>
      <c r="E196" s="303"/>
      <c r="F196" s="303"/>
      <c r="G196" s="303"/>
      <c r="H196" s="303"/>
      <c r="I196" s="303"/>
      <c r="J196" s="303"/>
      <c r="K196" s="303"/>
      <c r="L196" s="303"/>
      <c r="M196" s="304"/>
    </row>
    <row r="197" spans="1:13" s="81" customFormat="1" ht="15" customHeight="1" x14ac:dyDescent="0.25">
      <c r="A197" s="229" t="s">
        <v>505</v>
      </c>
      <c r="B197" s="230"/>
      <c r="C197" s="230"/>
      <c r="D197" s="230"/>
      <c r="E197" s="230"/>
      <c r="F197" s="230"/>
      <c r="G197" s="230"/>
      <c r="H197" s="230"/>
      <c r="I197" s="230"/>
      <c r="J197" s="230"/>
      <c r="K197" s="230"/>
      <c r="L197" s="230"/>
      <c r="M197" s="231"/>
    </row>
    <row r="198" spans="1:13" s="81" customFormat="1" x14ac:dyDescent="0.25">
      <c r="A198" s="221">
        <v>1</v>
      </c>
      <c r="B198" s="223" t="s">
        <v>346</v>
      </c>
      <c r="C198" s="221" t="s">
        <v>401</v>
      </c>
      <c r="D198" s="112" t="s">
        <v>343</v>
      </c>
      <c r="E198" s="84">
        <f>SUM(E199:E201)</f>
        <v>48200</v>
      </c>
      <c r="F198" s="84">
        <f t="shared" ref="F198:L198" si="100">SUM(F199:F201)</f>
        <v>4968.7</v>
      </c>
      <c r="G198" s="84">
        <f t="shared" si="100"/>
        <v>12500</v>
      </c>
      <c r="H198" s="84">
        <f t="shared" si="100"/>
        <v>0</v>
      </c>
      <c r="I198" s="84">
        <f t="shared" si="100"/>
        <v>35700</v>
      </c>
      <c r="J198" s="84">
        <f t="shared" si="100"/>
        <v>4968.7</v>
      </c>
      <c r="K198" s="84">
        <f t="shared" si="100"/>
        <v>0</v>
      </c>
      <c r="L198" s="84">
        <f t="shared" si="100"/>
        <v>0</v>
      </c>
      <c r="M198" s="153"/>
    </row>
    <row r="199" spans="1:13" s="81" customFormat="1" ht="47.25" customHeight="1" x14ac:dyDescent="0.25">
      <c r="A199" s="222"/>
      <c r="B199" s="224"/>
      <c r="C199" s="222"/>
      <c r="D199" s="83" t="s">
        <v>23</v>
      </c>
      <c r="E199" s="84">
        <f>SUM(G199,I199,K199)</f>
        <v>22350</v>
      </c>
      <c r="F199" s="84">
        <v>0</v>
      </c>
      <c r="G199" s="84">
        <v>12500</v>
      </c>
      <c r="H199" s="84">
        <f t="shared" ref="H199:L199" si="101">SUM(H201:H208)</f>
        <v>0</v>
      </c>
      <c r="I199" s="84">
        <v>9850</v>
      </c>
      <c r="J199" s="84">
        <v>0</v>
      </c>
      <c r="K199" s="84">
        <f t="shared" si="101"/>
        <v>0</v>
      </c>
      <c r="L199" s="84">
        <f t="shared" si="101"/>
        <v>0</v>
      </c>
      <c r="M199" s="90" t="s">
        <v>480</v>
      </c>
    </row>
    <row r="200" spans="1:13" s="81" customFormat="1" ht="47.25" customHeight="1" x14ac:dyDescent="0.25">
      <c r="A200" s="222"/>
      <c r="B200" s="224"/>
      <c r="C200" s="222"/>
      <c r="D200" s="83" t="s">
        <v>394</v>
      </c>
      <c r="E200" s="84">
        <v>11200</v>
      </c>
      <c r="F200" s="84">
        <v>0</v>
      </c>
      <c r="G200" s="84">
        <v>0</v>
      </c>
      <c r="H200" s="84">
        <v>0</v>
      </c>
      <c r="I200" s="84">
        <v>11200</v>
      </c>
      <c r="J200" s="84">
        <v>0</v>
      </c>
      <c r="K200" s="84">
        <v>0</v>
      </c>
      <c r="L200" s="84">
        <v>0</v>
      </c>
      <c r="M200" s="83" t="s">
        <v>480</v>
      </c>
    </row>
    <row r="201" spans="1:13" s="81" customFormat="1" ht="317.25" customHeight="1" x14ac:dyDescent="0.25">
      <c r="A201" s="222"/>
      <c r="B201" s="224"/>
      <c r="C201" s="222"/>
      <c r="D201" s="83" t="s">
        <v>600</v>
      </c>
      <c r="E201" s="84">
        <v>14650</v>
      </c>
      <c r="F201" s="84">
        <v>4968.7</v>
      </c>
      <c r="G201" s="84">
        <v>0</v>
      </c>
      <c r="H201" s="84">
        <f>SUM(H203:H209)</f>
        <v>0</v>
      </c>
      <c r="I201" s="84">
        <v>14650</v>
      </c>
      <c r="J201" s="84">
        <v>4968.7</v>
      </c>
      <c r="K201" s="84">
        <f>SUM(K203:K209)</f>
        <v>0</v>
      </c>
      <c r="L201" s="84">
        <f>SUM(L203:L209)</f>
        <v>0</v>
      </c>
      <c r="M201" s="109" t="s">
        <v>663</v>
      </c>
    </row>
    <row r="202" spans="1:13" s="81" customFormat="1" ht="15" customHeight="1" x14ac:dyDescent="0.25">
      <c r="A202" s="106"/>
      <c r="B202" s="264" t="s">
        <v>308</v>
      </c>
      <c r="C202" s="265"/>
      <c r="D202" s="265"/>
      <c r="E202" s="265"/>
      <c r="F202" s="265"/>
      <c r="G202" s="265"/>
      <c r="H202" s="265"/>
      <c r="I202" s="265"/>
      <c r="J202" s="265"/>
      <c r="K202" s="265"/>
      <c r="L202" s="265"/>
      <c r="M202" s="266"/>
    </row>
    <row r="203" spans="1:13" s="81" customFormat="1" ht="120" x14ac:dyDescent="0.25">
      <c r="A203" s="110" t="s">
        <v>263</v>
      </c>
      <c r="B203" s="88" t="s">
        <v>347</v>
      </c>
      <c r="C203" s="23" t="s">
        <v>348</v>
      </c>
      <c r="D203" s="90" t="s">
        <v>600</v>
      </c>
      <c r="E203" s="219">
        <v>1650</v>
      </c>
      <c r="F203" s="220">
        <v>1458.6</v>
      </c>
      <c r="G203" s="219">
        <v>0</v>
      </c>
      <c r="H203" s="219">
        <v>0</v>
      </c>
      <c r="I203" s="219">
        <v>1650</v>
      </c>
      <c r="J203" s="219">
        <v>1458.6</v>
      </c>
      <c r="K203" s="219">
        <v>0</v>
      </c>
      <c r="L203" s="219">
        <v>0</v>
      </c>
      <c r="M203" s="206" t="s">
        <v>662</v>
      </c>
    </row>
    <row r="204" spans="1:13" s="81" customFormat="1" ht="120" x14ac:dyDescent="0.25">
      <c r="A204" s="110" t="s">
        <v>264</v>
      </c>
      <c r="B204" s="88" t="s">
        <v>349</v>
      </c>
      <c r="C204" s="23" t="s">
        <v>348</v>
      </c>
      <c r="D204" s="90" t="s">
        <v>600</v>
      </c>
      <c r="E204" s="210"/>
      <c r="F204" s="210"/>
      <c r="G204" s="210"/>
      <c r="H204" s="210"/>
      <c r="I204" s="210"/>
      <c r="J204" s="210"/>
      <c r="K204" s="210"/>
      <c r="L204" s="210"/>
      <c r="M204" s="198"/>
    </row>
    <row r="205" spans="1:13" s="81" customFormat="1" ht="254.25" customHeight="1" x14ac:dyDescent="0.25">
      <c r="A205" s="110" t="s">
        <v>265</v>
      </c>
      <c r="B205" s="88" t="s">
        <v>351</v>
      </c>
      <c r="C205" s="23" t="s">
        <v>630</v>
      </c>
      <c r="D205" s="90" t="s">
        <v>600</v>
      </c>
      <c r="E205" s="211"/>
      <c r="F205" s="211"/>
      <c r="G205" s="211"/>
      <c r="H205" s="211"/>
      <c r="I205" s="211"/>
      <c r="J205" s="211"/>
      <c r="K205" s="211"/>
      <c r="L205" s="211"/>
      <c r="M205" s="199"/>
    </row>
    <row r="206" spans="1:13" s="81" customFormat="1" ht="210" x14ac:dyDescent="0.25">
      <c r="A206" s="110" t="s">
        <v>270</v>
      </c>
      <c r="B206" s="88" t="s">
        <v>629</v>
      </c>
      <c r="C206" s="23" t="s">
        <v>326</v>
      </c>
      <c r="D206" s="90" t="s">
        <v>600</v>
      </c>
      <c r="E206" s="84">
        <v>0</v>
      </c>
      <c r="F206" s="147">
        <f t="shared" ref="F206" si="102">SUM(H206,J206,L206)</f>
        <v>0</v>
      </c>
      <c r="G206" s="84">
        <v>0</v>
      </c>
      <c r="H206" s="84">
        <v>0</v>
      </c>
      <c r="I206" s="84">
        <v>0</v>
      </c>
      <c r="J206" s="84">
        <v>0</v>
      </c>
      <c r="K206" s="84">
        <v>0</v>
      </c>
      <c r="L206" s="84">
        <v>0</v>
      </c>
      <c r="M206" s="109" t="s">
        <v>625</v>
      </c>
    </row>
    <row r="207" spans="1:13" s="81" customFormat="1" ht="195" x14ac:dyDescent="0.25">
      <c r="A207" s="154" t="s">
        <v>272</v>
      </c>
      <c r="B207" s="88" t="s">
        <v>352</v>
      </c>
      <c r="C207" s="155" t="s">
        <v>314</v>
      </c>
      <c r="D207" s="90" t="s">
        <v>600</v>
      </c>
      <c r="E207" s="156">
        <v>0</v>
      </c>
      <c r="F207" s="147">
        <v>0</v>
      </c>
      <c r="G207" s="156">
        <v>0</v>
      </c>
      <c r="H207" s="156">
        <v>0</v>
      </c>
      <c r="I207" s="84">
        <v>0</v>
      </c>
      <c r="J207" s="156">
        <v>0</v>
      </c>
      <c r="K207" s="156">
        <v>0</v>
      </c>
      <c r="L207" s="156">
        <v>0</v>
      </c>
      <c r="M207" s="109" t="s">
        <v>632</v>
      </c>
    </row>
    <row r="208" spans="1:13" s="81" customFormat="1" ht="120" x14ac:dyDescent="0.25">
      <c r="A208" s="110" t="s">
        <v>273</v>
      </c>
      <c r="B208" s="88" t="s">
        <v>353</v>
      </c>
      <c r="C208" s="23" t="s">
        <v>631</v>
      </c>
      <c r="D208" s="90" t="s">
        <v>600</v>
      </c>
      <c r="E208" s="84">
        <v>300</v>
      </c>
      <c r="F208" s="148">
        <f>SUM(H208,J208,L208)</f>
        <v>299.3</v>
      </c>
      <c r="G208" s="84">
        <v>0</v>
      </c>
      <c r="H208" s="84">
        <v>0</v>
      </c>
      <c r="I208" s="84">
        <v>300</v>
      </c>
      <c r="J208" s="84">
        <v>299.3</v>
      </c>
      <c r="K208" s="84">
        <v>0</v>
      </c>
      <c r="L208" s="84">
        <v>0</v>
      </c>
      <c r="M208" s="88" t="s">
        <v>633</v>
      </c>
    </row>
    <row r="209" spans="1:13" s="81" customFormat="1" ht="30" x14ac:dyDescent="0.25">
      <c r="A209" s="110" t="s">
        <v>274</v>
      </c>
      <c r="B209" s="88" t="s">
        <v>354</v>
      </c>
      <c r="C209" s="23" t="s">
        <v>314</v>
      </c>
      <c r="D209" s="90" t="s">
        <v>600</v>
      </c>
      <c r="E209" s="84">
        <v>0</v>
      </c>
      <c r="F209" s="147">
        <v>0</v>
      </c>
      <c r="G209" s="84">
        <v>0</v>
      </c>
      <c r="H209" s="84">
        <v>0</v>
      </c>
      <c r="I209" s="84">
        <v>0</v>
      </c>
      <c r="J209" s="84">
        <v>0</v>
      </c>
      <c r="K209" s="84">
        <v>0</v>
      </c>
      <c r="L209" s="84">
        <v>0</v>
      </c>
      <c r="M209" s="88" t="s">
        <v>625</v>
      </c>
    </row>
    <row r="210" spans="1:13" s="81" customFormat="1" ht="45" x14ac:dyDescent="0.25">
      <c r="A210" s="110" t="s">
        <v>18</v>
      </c>
      <c r="B210" s="88" t="s">
        <v>506</v>
      </c>
      <c r="C210" s="23" t="s">
        <v>401</v>
      </c>
      <c r="D210" s="83" t="s">
        <v>23</v>
      </c>
      <c r="E210" s="93">
        <f t="shared" ref="E210" si="103">SUM(G210,I210,K210)</f>
        <v>4700</v>
      </c>
      <c r="F210" s="84">
        <v>0</v>
      </c>
      <c r="G210" s="84">
        <v>0</v>
      </c>
      <c r="H210" s="84">
        <v>0</v>
      </c>
      <c r="I210" s="93">
        <v>4700</v>
      </c>
      <c r="J210" s="84">
        <v>0</v>
      </c>
      <c r="K210" s="84">
        <v>0</v>
      </c>
      <c r="L210" s="84">
        <v>0</v>
      </c>
      <c r="M210" s="88" t="s">
        <v>405</v>
      </c>
    </row>
    <row r="211" spans="1:13" s="81" customFormat="1" ht="15.75" x14ac:dyDescent="0.25">
      <c r="A211" s="206">
        <v>3</v>
      </c>
      <c r="B211" s="200" t="s">
        <v>345</v>
      </c>
      <c r="C211" s="203" t="s">
        <v>401</v>
      </c>
      <c r="D211" s="98" t="s">
        <v>343</v>
      </c>
      <c r="E211" s="84">
        <f>SUM(E212:E213)</f>
        <v>6200</v>
      </c>
      <c r="F211" s="84">
        <f t="shared" ref="F211:L211" si="104">SUM(F212:F213)</f>
        <v>0</v>
      </c>
      <c r="G211" s="84">
        <f t="shared" si="104"/>
        <v>0</v>
      </c>
      <c r="H211" s="84">
        <f t="shared" si="104"/>
        <v>0</v>
      </c>
      <c r="I211" s="84">
        <f t="shared" si="104"/>
        <v>6200</v>
      </c>
      <c r="J211" s="84">
        <f t="shared" si="104"/>
        <v>0</v>
      </c>
      <c r="K211" s="84">
        <f t="shared" si="104"/>
        <v>0</v>
      </c>
      <c r="L211" s="84">
        <f t="shared" si="104"/>
        <v>0</v>
      </c>
      <c r="M211" s="126"/>
    </row>
    <row r="212" spans="1:13" s="81" customFormat="1" ht="45" x14ac:dyDescent="0.25">
      <c r="A212" s="215"/>
      <c r="B212" s="216"/>
      <c r="C212" s="218"/>
      <c r="D212" s="90" t="s">
        <v>394</v>
      </c>
      <c r="E212" s="84">
        <f>SUM(G212,I212,K212)</f>
        <v>3000</v>
      </c>
      <c r="F212" s="84">
        <f>SUM(H212,J212,L212)</f>
        <v>0</v>
      </c>
      <c r="G212" s="84">
        <v>0</v>
      </c>
      <c r="H212" s="84">
        <v>0</v>
      </c>
      <c r="I212" s="93">
        <v>3000</v>
      </c>
      <c r="J212" s="84">
        <v>0</v>
      </c>
      <c r="K212" s="84">
        <v>0</v>
      </c>
      <c r="L212" s="84">
        <v>0</v>
      </c>
      <c r="M212" s="88" t="s">
        <v>405</v>
      </c>
    </row>
    <row r="213" spans="1:13" s="81" customFormat="1" ht="165" x14ac:dyDescent="0.25">
      <c r="A213" s="199"/>
      <c r="B213" s="217"/>
      <c r="C213" s="211"/>
      <c r="D213" s="90" t="s">
        <v>600</v>
      </c>
      <c r="E213" s="84">
        <v>3200</v>
      </c>
      <c r="F213" s="84">
        <f>SUM(H213,J213,L213)</f>
        <v>0</v>
      </c>
      <c r="G213" s="84">
        <v>0</v>
      </c>
      <c r="H213" s="84">
        <v>0</v>
      </c>
      <c r="I213" s="93">
        <v>3200</v>
      </c>
      <c r="J213" s="84">
        <v>0</v>
      </c>
      <c r="K213" s="84">
        <v>0</v>
      </c>
      <c r="L213" s="84">
        <v>0</v>
      </c>
      <c r="M213" s="88" t="s">
        <v>635</v>
      </c>
    </row>
    <row r="214" spans="1:13" s="81" customFormat="1" ht="17.25" customHeight="1" x14ac:dyDescent="0.25">
      <c r="A214" s="229" t="s">
        <v>9</v>
      </c>
      <c r="B214" s="230"/>
      <c r="C214" s="230"/>
      <c r="D214" s="230"/>
      <c r="E214" s="230"/>
      <c r="F214" s="230"/>
      <c r="G214" s="230"/>
      <c r="H214" s="230"/>
      <c r="I214" s="230"/>
      <c r="J214" s="230"/>
      <c r="K214" s="230"/>
      <c r="L214" s="230"/>
      <c r="M214" s="231"/>
    </row>
    <row r="215" spans="1:13" s="81" customFormat="1" ht="17.25" customHeight="1" x14ac:dyDescent="0.25">
      <c r="A215" s="221">
        <v>1</v>
      </c>
      <c r="B215" s="223" t="s">
        <v>356</v>
      </c>
      <c r="C215" s="225" t="s">
        <v>401</v>
      </c>
      <c r="D215" s="98" t="s">
        <v>343</v>
      </c>
      <c r="E215" s="84">
        <f>SUM(E216:E218)</f>
        <v>1750</v>
      </c>
      <c r="F215" s="84">
        <f t="shared" ref="F215:L215" si="105">SUM(F216:F218)</f>
        <v>150</v>
      </c>
      <c r="G215" s="84">
        <f t="shared" si="105"/>
        <v>1000</v>
      </c>
      <c r="H215" s="84">
        <f t="shared" si="105"/>
        <v>0</v>
      </c>
      <c r="I215" s="84">
        <f t="shared" si="105"/>
        <v>750</v>
      </c>
      <c r="J215" s="84">
        <f t="shared" si="105"/>
        <v>150</v>
      </c>
      <c r="K215" s="84">
        <f t="shared" si="105"/>
        <v>0</v>
      </c>
      <c r="L215" s="84">
        <f t="shared" si="105"/>
        <v>0</v>
      </c>
      <c r="M215" s="126"/>
    </row>
    <row r="216" spans="1:13" s="81" customFormat="1" ht="45.75" customHeight="1" x14ac:dyDescent="0.25">
      <c r="A216" s="222"/>
      <c r="B216" s="224"/>
      <c r="C216" s="226"/>
      <c r="D216" s="83" t="s">
        <v>23</v>
      </c>
      <c r="E216" s="84">
        <f>SUM(G216,I216,K216,)</f>
        <v>1200</v>
      </c>
      <c r="F216" s="84">
        <f>SUM(H216,J216,L216,)</f>
        <v>0</v>
      </c>
      <c r="G216" s="93">
        <v>1000</v>
      </c>
      <c r="H216" s="84">
        <v>0</v>
      </c>
      <c r="I216" s="93">
        <v>200</v>
      </c>
      <c r="J216" s="84">
        <v>0</v>
      </c>
      <c r="K216" s="84">
        <v>0</v>
      </c>
      <c r="L216" s="84">
        <v>0</v>
      </c>
      <c r="M216" s="90" t="s">
        <v>480</v>
      </c>
    </row>
    <row r="217" spans="1:13" s="81" customFormat="1" ht="45.75" customHeight="1" x14ac:dyDescent="0.25">
      <c r="A217" s="222"/>
      <c r="B217" s="224"/>
      <c r="C217" s="226"/>
      <c r="D217" s="83" t="s">
        <v>394</v>
      </c>
      <c r="E217" s="84">
        <f>SUM(G217,I217,K217,)</f>
        <v>150</v>
      </c>
      <c r="F217" s="84">
        <f>SUM(H217,J217,L217,)</f>
        <v>150</v>
      </c>
      <c r="G217" s="84">
        <v>0</v>
      </c>
      <c r="H217" s="84">
        <v>0</v>
      </c>
      <c r="I217" s="84">
        <v>150</v>
      </c>
      <c r="J217" s="84">
        <v>150</v>
      </c>
      <c r="K217" s="84">
        <v>0</v>
      </c>
      <c r="L217" s="84">
        <v>0</v>
      </c>
      <c r="M217" s="88" t="s">
        <v>483</v>
      </c>
    </row>
    <row r="218" spans="1:13" s="81" customFormat="1" ht="75" x14ac:dyDescent="0.25">
      <c r="A218" s="222"/>
      <c r="B218" s="224"/>
      <c r="C218" s="226"/>
      <c r="D218" s="83" t="s">
        <v>600</v>
      </c>
      <c r="E218" s="84">
        <v>400</v>
      </c>
      <c r="F218" s="84">
        <v>0</v>
      </c>
      <c r="G218" s="84">
        <v>0</v>
      </c>
      <c r="H218" s="84">
        <v>0</v>
      </c>
      <c r="I218" s="84">
        <v>400</v>
      </c>
      <c r="J218" s="84">
        <v>0</v>
      </c>
      <c r="K218" s="84">
        <v>0</v>
      </c>
      <c r="L218" s="84">
        <v>0</v>
      </c>
      <c r="M218" s="88" t="s">
        <v>636</v>
      </c>
    </row>
    <row r="219" spans="1:13" s="81" customFormat="1" x14ac:dyDescent="0.25">
      <c r="A219" s="197" t="s">
        <v>295</v>
      </c>
      <c r="B219" s="200" t="s">
        <v>357</v>
      </c>
      <c r="C219" s="203" t="s">
        <v>401</v>
      </c>
      <c r="D219" s="98" t="s">
        <v>343</v>
      </c>
      <c r="E219" s="157">
        <f>SUM(E220:E222)</f>
        <v>607370.4</v>
      </c>
      <c r="F219" s="157">
        <f t="shared" ref="F219:L219" si="106">SUM(F220:F222)</f>
        <v>782920.8</v>
      </c>
      <c r="G219" s="157">
        <f t="shared" si="106"/>
        <v>0</v>
      </c>
      <c r="H219" s="157">
        <f t="shared" si="106"/>
        <v>0</v>
      </c>
      <c r="I219" s="157">
        <f t="shared" si="106"/>
        <v>607370.4</v>
      </c>
      <c r="J219" s="157">
        <f t="shared" si="106"/>
        <v>782920.8</v>
      </c>
      <c r="K219" s="157">
        <f t="shared" si="106"/>
        <v>0</v>
      </c>
      <c r="L219" s="157">
        <f t="shared" si="106"/>
        <v>0</v>
      </c>
      <c r="M219" s="88"/>
    </row>
    <row r="220" spans="1:13" s="81" customFormat="1" x14ac:dyDescent="0.25">
      <c r="A220" s="198"/>
      <c r="B220" s="201"/>
      <c r="C220" s="204"/>
      <c r="D220" s="83" t="s">
        <v>23</v>
      </c>
      <c r="E220" s="93">
        <f t="shared" ref="E220:F222" si="107">SUM(G220,I220,K220,)</f>
        <v>210210.4</v>
      </c>
      <c r="F220" s="158">
        <f t="shared" si="107"/>
        <v>321291.40000000002</v>
      </c>
      <c r="G220" s="84">
        <v>0</v>
      </c>
      <c r="H220" s="84">
        <v>0</v>
      </c>
      <c r="I220" s="93">
        <v>210210.4</v>
      </c>
      <c r="J220" s="158">
        <v>321291.40000000002</v>
      </c>
      <c r="K220" s="84">
        <v>0</v>
      </c>
      <c r="L220" s="84">
        <v>0</v>
      </c>
      <c r="M220" s="109" t="s">
        <v>483</v>
      </c>
    </row>
    <row r="221" spans="1:13" s="81" customFormat="1" ht="210" x14ac:dyDescent="0.25">
      <c r="A221" s="198"/>
      <c r="B221" s="201"/>
      <c r="C221" s="204"/>
      <c r="D221" s="83" t="s">
        <v>394</v>
      </c>
      <c r="E221" s="157">
        <f t="shared" si="107"/>
        <v>198580</v>
      </c>
      <c r="F221" s="159">
        <f t="shared" si="107"/>
        <v>114827.8</v>
      </c>
      <c r="G221" s="160">
        <v>0</v>
      </c>
      <c r="H221" s="84">
        <v>0</v>
      </c>
      <c r="I221" s="84">
        <v>198580</v>
      </c>
      <c r="J221" s="84">
        <v>114827.8</v>
      </c>
      <c r="K221" s="84">
        <v>0</v>
      </c>
      <c r="L221" s="84">
        <v>0</v>
      </c>
      <c r="M221" s="88" t="s">
        <v>507</v>
      </c>
    </row>
    <row r="222" spans="1:13" s="81" customFormat="1" ht="315" x14ac:dyDescent="0.25">
      <c r="A222" s="199"/>
      <c r="B222" s="202"/>
      <c r="C222" s="205"/>
      <c r="D222" s="83" t="s">
        <v>600</v>
      </c>
      <c r="E222" s="157">
        <f t="shared" si="107"/>
        <v>198580</v>
      </c>
      <c r="F222" s="87">
        <f t="shared" si="107"/>
        <v>346801.6</v>
      </c>
      <c r="G222" s="84">
        <f>SUM(G226,G230,G234,G238,G242,)</f>
        <v>0</v>
      </c>
      <c r="H222" s="84">
        <f>SUM(H226,H230,H234,H238,H242,)</f>
        <v>0</v>
      </c>
      <c r="I222" s="84">
        <v>198580</v>
      </c>
      <c r="J222" s="84">
        <v>346801.6</v>
      </c>
      <c r="K222" s="84">
        <f>SUM(K226,K230,K234,K238,K242,)</f>
        <v>0</v>
      </c>
      <c r="L222" s="84">
        <f>SUM(L226,L230,L234,L238,L242,)</f>
        <v>0</v>
      </c>
      <c r="M222" s="161" t="s">
        <v>669</v>
      </c>
    </row>
    <row r="223" spans="1:13" s="81" customFormat="1" ht="19.5" customHeight="1" x14ac:dyDescent="0.25">
      <c r="A223" s="197" t="s">
        <v>281</v>
      </c>
      <c r="B223" s="200" t="s">
        <v>358</v>
      </c>
      <c r="C223" s="203" t="s">
        <v>401</v>
      </c>
      <c r="D223" s="98" t="s">
        <v>343</v>
      </c>
      <c r="E223" s="157">
        <f>SUM(E224:E226)</f>
        <v>6200</v>
      </c>
      <c r="F223" s="157">
        <f t="shared" ref="F223:L223" si="108">SUM(F224:F226)</f>
        <v>5610.2</v>
      </c>
      <c r="G223" s="157">
        <f t="shared" si="108"/>
        <v>0</v>
      </c>
      <c r="H223" s="157">
        <f t="shared" si="108"/>
        <v>0</v>
      </c>
      <c r="I223" s="157">
        <f t="shared" si="108"/>
        <v>6200</v>
      </c>
      <c r="J223" s="157">
        <f t="shared" si="108"/>
        <v>5610.2</v>
      </c>
      <c r="K223" s="157">
        <f t="shared" si="108"/>
        <v>0</v>
      </c>
      <c r="L223" s="157">
        <f t="shared" si="108"/>
        <v>0</v>
      </c>
      <c r="M223" s="88"/>
    </row>
    <row r="224" spans="1:13" s="81" customFormat="1" ht="75.75" customHeight="1" x14ac:dyDescent="0.25">
      <c r="A224" s="198"/>
      <c r="B224" s="201"/>
      <c r="C224" s="204"/>
      <c r="D224" s="83" t="s">
        <v>23</v>
      </c>
      <c r="E224" s="93">
        <f t="shared" ref="E224:F226" si="109">SUM(G224,I224,K224,)</f>
        <v>2000</v>
      </c>
      <c r="F224" s="84">
        <f t="shared" si="109"/>
        <v>2000</v>
      </c>
      <c r="G224" s="84">
        <v>0</v>
      </c>
      <c r="H224" s="84">
        <v>0</v>
      </c>
      <c r="I224" s="93">
        <v>2000</v>
      </c>
      <c r="J224" s="84">
        <v>2000</v>
      </c>
      <c r="K224" s="84">
        <v>0</v>
      </c>
      <c r="L224" s="84">
        <v>0</v>
      </c>
      <c r="M224" s="88" t="s">
        <v>511</v>
      </c>
    </row>
    <row r="225" spans="1:13" s="81" customFormat="1" ht="75.75" customHeight="1" x14ac:dyDescent="0.25">
      <c r="A225" s="198"/>
      <c r="B225" s="201"/>
      <c r="C225" s="204"/>
      <c r="D225" s="83" t="s">
        <v>394</v>
      </c>
      <c r="E225" s="157">
        <f t="shared" si="109"/>
        <v>2000</v>
      </c>
      <c r="F225" s="87">
        <f t="shared" si="109"/>
        <v>2000</v>
      </c>
      <c r="G225" s="160">
        <v>0</v>
      </c>
      <c r="H225" s="84">
        <v>0</v>
      </c>
      <c r="I225" s="93">
        <v>2000</v>
      </c>
      <c r="J225" s="84">
        <v>2000</v>
      </c>
      <c r="K225" s="84">
        <v>0</v>
      </c>
      <c r="L225" s="84">
        <v>0</v>
      </c>
      <c r="M225" s="88" t="s">
        <v>508</v>
      </c>
    </row>
    <row r="226" spans="1:13" s="81" customFormat="1" ht="75" x14ac:dyDescent="0.25">
      <c r="A226" s="199"/>
      <c r="B226" s="202"/>
      <c r="C226" s="205"/>
      <c r="D226" s="83" t="s">
        <v>600</v>
      </c>
      <c r="E226" s="157">
        <f t="shared" si="109"/>
        <v>2200</v>
      </c>
      <c r="F226" s="87">
        <f t="shared" si="109"/>
        <v>1610.2</v>
      </c>
      <c r="G226" s="160">
        <v>0</v>
      </c>
      <c r="H226" s="84">
        <v>0</v>
      </c>
      <c r="I226" s="93">
        <v>2200</v>
      </c>
      <c r="J226" s="84">
        <v>1610.2</v>
      </c>
      <c r="K226" s="84">
        <v>0</v>
      </c>
      <c r="L226" s="84">
        <v>0</v>
      </c>
      <c r="M226" s="88" t="s">
        <v>664</v>
      </c>
    </row>
    <row r="227" spans="1:13" s="81" customFormat="1" ht="19.5" customHeight="1" x14ac:dyDescent="0.25">
      <c r="A227" s="197" t="s">
        <v>340</v>
      </c>
      <c r="B227" s="200" t="s">
        <v>359</v>
      </c>
      <c r="C227" s="203" t="s">
        <v>401</v>
      </c>
      <c r="D227" s="98" t="s">
        <v>343</v>
      </c>
      <c r="E227" s="157">
        <f>SUM(E228:E230)</f>
        <v>10444</v>
      </c>
      <c r="F227" s="157">
        <f t="shared" ref="F227:L227" si="110">SUM(F228:F230)</f>
        <v>18503.3</v>
      </c>
      <c r="G227" s="157">
        <f t="shared" si="110"/>
        <v>0</v>
      </c>
      <c r="H227" s="157">
        <f t="shared" si="110"/>
        <v>0</v>
      </c>
      <c r="I227" s="157">
        <f t="shared" si="110"/>
        <v>10444</v>
      </c>
      <c r="J227" s="157">
        <f t="shared" si="110"/>
        <v>18503.3</v>
      </c>
      <c r="K227" s="157">
        <f t="shared" si="110"/>
        <v>0</v>
      </c>
      <c r="L227" s="157">
        <f t="shared" si="110"/>
        <v>0</v>
      </c>
      <c r="M227" s="88"/>
    </row>
    <row r="228" spans="1:13" s="81" customFormat="1" ht="48" customHeight="1" x14ac:dyDescent="0.25">
      <c r="A228" s="198"/>
      <c r="B228" s="201"/>
      <c r="C228" s="204"/>
      <c r="D228" s="83" t="s">
        <v>23</v>
      </c>
      <c r="E228" s="93">
        <f>SUM(G228,I228,K228,)</f>
        <v>3237</v>
      </c>
      <c r="F228" s="93">
        <f>SUM(H228,J228,L228,)</f>
        <v>3237</v>
      </c>
      <c r="G228" s="84">
        <v>0</v>
      </c>
      <c r="H228" s="84">
        <v>0</v>
      </c>
      <c r="I228" s="93">
        <v>3237</v>
      </c>
      <c r="J228" s="93">
        <v>3237</v>
      </c>
      <c r="K228" s="84">
        <v>0</v>
      </c>
      <c r="L228" s="84">
        <v>0</v>
      </c>
      <c r="M228" s="88" t="s">
        <v>406</v>
      </c>
    </row>
    <row r="229" spans="1:13" s="81" customFormat="1" ht="74.25" customHeight="1" x14ac:dyDescent="0.25">
      <c r="A229" s="198"/>
      <c r="B229" s="201"/>
      <c r="C229" s="204"/>
      <c r="D229" s="83" t="s">
        <v>394</v>
      </c>
      <c r="E229" s="157">
        <f>SUM(G229,I229,K229,)</f>
        <v>3480</v>
      </c>
      <c r="F229" s="87">
        <f>SUM(H229,J229,L229,)</f>
        <v>3480</v>
      </c>
      <c r="G229" s="160">
        <v>0</v>
      </c>
      <c r="H229" s="84">
        <v>0</v>
      </c>
      <c r="I229" s="93">
        <v>3480</v>
      </c>
      <c r="J229" s="84">
        <v>3480</v>
      </c>
      <c r="K229" s="84">
        <v>0</v>
      </c>
      <c r="L229" s="84">
        <v>0</v>
      </c>
      <c r="M229" s="88" t="s">
        <v>509</v>
      </c>
    </row>
    <row r="230" spans="1:13" s="81" customFormat="1" ht="151.5" customHeight="1" x14ac:dyDescent="0.25">
      <c r="A230" s="199"/>
      <c r="B230" s="202"/>
      <c r="C230" s="205"/>
      <c r="D230" s="83" t="s">
        <v>600</v>
      </c>
      <c r="E230" s="157">
        <v>3727</v>
      </c>
      <c r="F230" s="87">
        <f>SUM(H230,J230,L230,)</f>
        <v>11786.3</v>
      </c>
      <c r="G230" s="160">
        <v>0</v>
      </c>
      <c r="H230" s="84">
        <v>0</v>
      </c>
      <c r="I230" s="93">
        <v>3727</v>
      </c>
      <c r="J230" s="84">
        <v>11786.3</v>
      </c>
      <c r="K230" s="84">
        <v>0</v>
      </c>
      <c r="L230" s="84">
        <v>0</v>
      </c>
      <c r="M230" s="141" t="s">
        <v>665</v>
      </c>
    </row>
    <row r="231" spans="1:13" s="81" customFormat="1" ht="21.75" customHeight="1" x14ac:dyDescent="0.25">
      <c r="A231" s="197" t="s">
        <v>341</v>
      </c>
      <c r="B231" s="200" t="s">
        <v>360</v>
      </c>
      <c r="C231" s="203" t="s">
        <v>401</v>
      </c>
      <c r="D231" s="98" t="s">
        <v>343</v>
      </c>
      <c r="E231" s="157">
        <f>SUM(E232:E234)</f>
        <v>17406</v>
      </c>
      <c r="F231" s="157">
        <f t="shared" ref="F231:L231" si="111">SUM(F232:F234)</f>
        <v>26077.9</v>
      </c>
      <c r="G231" s="157">
        <f t="shared" si="111"/>
        <v>0</v>
      </c>
      <c r="H231" s="157">
        <f t="shared" si="111"/>
        <v>0</v>
      </c>
      <c r="I231" s="157">
        <f t="shared" si="111"/>
        <v>17406</v>
      </c>
      <c r="J231" s="157">
        <f t="shared" si="111"/>
        <v>26077.9</v>
      </c>
      <c r="K231" s="157">
        <f t="shared" si="111"/>
        <v>0</v>
      </c>
      <c r="L231" s="157">
        <f t="shared" si="111"/>
        <v>0</v>
      </c>
      <c r="M231" s="88"/>
    </row>
    <row r="232" spans="1:13" s="81" customFormat="1" ht="60.75" customHeight="1" x14ac:dyDescent="0.25">
      <c r="A232" s="198"/>
      <c r="B232" s="201"/>
      <c r="C232" s="204"/>
      <c r="D232" s="83" t="s">
        <v>23</v>
      </c>
      <c r="E232" s="93">
        <f>SUM(G232,I232,K232,)</f>
        <v>5395</v>
      </c>
      <c r="F232" s="93">
        <f>SUM(H232,J232,L232,)</f>
        <v>5395</v>
      </c>
      <c r="G232" s="84">
        <v>0</v>
      </c>
      <c r="H232" s="84">
        <v>0</v>
      </c>
      <c r="I232" s="93">
        <v>5395</v>
      </c>
      <c r="J232" s="93">
        <v>5395</v>
      </c>
      <c r="K232" s="84">
        <v>0</v>
      </c>
      <c r="L232" s="84">
        <v>0</v>
      </c>
      <c r="M232" s="115" t="s">
        <v>510</v>
      </c>
    </row>
    <row r="233" spans="1:13" s="81" customFormat="1" ht="73.5" customHeight="1" x14ac:dyDescent="0.25">
      <c r="A233" s="198"/>
      <c r="B233" s="201"/>
      <c r="C233" s="204"/>
      <c r="D233" s="83" t="s">
        <v>394</v>
      </c>
      <c r="E233" s="157">
        <f>SUM(G233,I233,K233,)</f>
        <v>5800</v>
      </c>
      <c r="F233" s="87">
        <f>SUM(H233,J233,L233,)</f>
        <v>5282.1</v>
      </c>
      <c r="G233" s="160">
        <v>0</v>
      </c>
      <c r="H233" s="84">
        <v>0</v>
      </c>
      <c r="I233" s="93">
        <v>5800</v>
      </c>
      <c r="J233" s="84">
        <v>5282.1</v>
      </c>
      <c r="K233" s="84">
        <v>0</v>
      </c>
      <c r="L233" s="84">
        <v>0</v>
      </c>
      <c r="M233" s="88" t="s">
        <v>512</v>
      </c>
    </row>
    <row r="234" spans="1:13" s="81" customFormat="1" ht="255" customHeight="1" x14ac:dyDescent="0.25">
      <c r="A234" s="199"/>
      <c r="B234" s="202"/>
      <c r="C234" s="205"/>
      <c r="D234" s="83" t="s">
        <v>600</v>
      </c>
      <c r="E234" s="157">
        <v>6211</v>
      </c>
      <c r="F234" s="87">
        <f>SUM(H234,J234,L234,)</f>
        <v>15400.8</v>
      </c>
      <c r="G234" s="160">
        <v>0</v>
      </c>
      <c r="H234" s="84">
        <v>0</v>
      </c>
      <c r="I234" s="93">
        <v>6211</v>
      </c>
      <c r="J234" s="84">
        <v>15400.8</v>
      </c>
      <c r="K234" s="84">
        <v>0</v>
      </c>
      <c r="L234" s="84">
        <v>0</v>
      </c>
      <c r="M234" s="141" t="s">
        <v>666</v>
      </c>
    </row>
    <row r="235" spans="1:13" s="81" customFormat="1" ht="19.5" customHeight="1" x14ac:dyDescent="0.25">
      <c r="A235" s="197" t="s">
        <v>342</v>
      </c>
      <c r="B235" s="200" t="s">
        <v>361</v>
      </c>
      <c r="C235" s="203" t="s">
        <v>401</v>
      </c>
      <c r="D235" s="98" t="s">
        <v>343</v>
      </c>
      <c r="E235" s="157">
        <f>SUM(E236:E238)</f>
        <v>122917.7</v>
      </c>
      <c r="F235" s="157">
        <f t="shared" ref="F235:L235" si="112">SUM(F236:F238)</f>
        <v>149439</v>
      </c>
      <c r="G235" s="157">
        <f t="shared" si="112"/>
        <v>0</v>
      </c>
      <c r="H235" s="157">
        <f t="shared" si="112"/>
        <v>0</v>
      </c>
      <c r="I235" s="157">
        <f t="shared" si="112"/>
        <v>122917.7</v>
      </c>
      <c r="J235" s="157">
        <f t="shared" si="112"/>
        <v>149439</v>
      </c>
      <c r="K235" s="157">
        <f t="shared" si="112"/>
        <v>0</v>
      </c>
      <c r="L235" s="157">
        <f t="shared" si="112"/>
        <v>0</v>
      </c>
      <c r="M235" s="88"/>
    </row>
    <row r="236" spans="1:13" s="81" customFormat="1" ht="63" customHeight="1" x14ac:dyDescent="0.25">
      <c r="A236" s="198"/>
      <c r="B236" s="201"/>
      <c r="C236" s="204"/>
      <c r="D236" s="83" t="s">
        <v>23</v>
      </c>
      <c r="E236" s="93">
        <f t="shared" ref="E236:F238" si="113">SUM(G236,I236,K236,)</f>
        <v>40757.699999999997</v>
      </c>
      <c r="F236" s="93">
        <f t="shared" si="113"/>
        <v>40757.699999999997</v>
      </c>
      <c r="G236" s="84">
        <v>0</v>
      </c>
      <c r="H236" s="84">
        <v>0</v>
      </c>
      <c r="I236" s="93">
        <v>40757.699999999997</v>
      </c>
      <c r="J236" s="93">
        <v>40757.699999999997</v>
      </c>
      <c r="K236" s="84">
        <v>0</v>
      </c>
      <c r="L236" s="84">
        <v>0</v>
      </c>
      <c r="M236" s="115" t="s">
        <v>513</v>
      </c>
    </row>
    <row r="237" spans="1:13" s="81" customFormat="1" ht="105" x14ac:dyDescent="0.25">
      <c r="A237" s="198"/>
      <c r="B237" s="201"/>
      <c r="C237" s="204"/>
      <c r="D237" s="83" t="s">
        <v>394</v>
      </c>
      <c r="E237" s="157">
        <f t="shared" si="113"/>
        <v>41080</v>
      </c>
      <c r="F237" s="87">
        <f t="shared" si="113"/>
        <v>41080</v>
      </c>
      <c r="G237" s="160">
        <v>0</v>
      </c>
      <c r="H237" s="84">
        <v>0</v>
      </c>
      <c r="I237" s="93">
        <v>41080</v>
      </c>
      <c r="J237" s="84">
        <v>41080</v>
      </c>
      <c r="K237" s="84">
        <v>0</v>
      </c>
      <c r="L237" s="84">
        <v>0</v>
      </c>
      <c r="M237" s="88" t="s">
        <v>407</v>
      </c>
    </row>
    <row r="238" spans="1:13" s="81" customFormat="1" ht="103.5" customHeight="1" x14ac:dyDescent="0.25">
      <c r="A238" s="199"/>
      <c r="B238" s="202"/>
      <c r="C238" s="205"/>
      <c r="D238" s="83" t="s">
        <v>600</v>
      </c>
      <c r="E238" s="157">
        <f t="shared" si="113"/>
        <v>41080</v>
      </c>
      <c r="F238" s="87">
        <f t="shared" si="113"/>
        <v>67601.3</v>
      </c>
      <c r="G238" s="160">
        <v>0</v>
      </c>
      <c r="H238" s="84">
        <v>0</v>
      </c>
      <c r="I238" s="93">
        <v>41080</v>
      </c>
      <c r="J238" s="84">
        <v>67601.3</v>
      </c>
      <c r="K238" s="84">
        <v>0</v>
      </c>
      <c r="L238" s="84">
        <v>0</v>
      </c>
      <c r="M238" s="141" t="s">
        <v>667</v>
      </c>
    </row>
    <row r="239" spans="1:13" s="81" customFormat="1" ht="26.25" customHeight="1" x14ac:dyDescent="0.25">
      <c r="A239" s="197" t="s">
        <v>350</v>
      </c>
      <c r="B239" s="200" t="s">
        <v>362</v>
      </c>
      <c r="C239" s="203" t="s">
        <v>401</v>
      </c>
      <c r="D239" s="98" t="s">
        <v>343</v>
      </c>
      <c r="E239" s="157">
        <f>SUM(E240:E242)</f>
        <v>18000</v>
      </c>
      <c r="F239" s="157">
        <f t="shared" ref="F239:L239" si="114">SUM(F240:F242)</f>
        <v>19220</v>
      </c>
      <c r="G239" s="157">
        <f t="shared" si="114"/>
        <v>0</v>
      </c>
      <c r="H239" s="157">
        <f t="shared" si="114"/>
        <v>0</v>
      </c>
      <c r="I239" s="157">
        <f t="shared" si="114"/>
        <v>18000</v>
      </c>
      <c r="J239" s="157">
        <f t="shared" si="114"/>
        <v>19220</v>
      </c>
      <c r="K239" s="157">
        <f t="shared" si="114"/>
        <v>0</v>
      </c>
      <c r="L239" s="157">
        <f t="shared" si="114"/>
        <v>0</v>
      </c>
      <c r="M239" s="88"/>
    </row>
    <row r="240" spans="1:13" s="81" customFormat="1" ht="59.25" customHeight="1" x14ac:dyDescent="0.25">
      <c r="A240" s="198"/>
      <c r="B240" s="201"/>
      <c r="C240" s="204"/>
      <c r="D240" s="83" t="s">
        <v>23</v>
      </c>
      <c r="E240" s="93">
        <f t="shared" ref="E240:F242" si="115">SUM(G240,I240,K240,)</f>
        <v>6000</v>
      </c>
      <c r="F240" s="158">
        <f t="shared" si="115"/>
        <v>6000</v>
      </c>
      <c r="G240" s="84">
        <v>0</v>
      </c>
      <c r="H240" s="84">
        <v>0</v>
      </c>
      <c r="I240" s="93">
        <v>6000</v>
      </c>
      <c r="J240" s="158">
        <v>6000</v>
      </c>
      <c r="K240" s="84">
        <v>0</v>
      </c>
      <c r="L240" s="84">
        <v>0</v>
      </c>
      <c r="M240" s="115" t="s">
        <v>514</v>
      </c>
    </row>
    <row r="241" spans="1:13" s="81" customFormat="1" ht="59.25" customHeight="1" x14ac:dyDescent="0.25">
      <c r="A241" s="198"/>
      <c r="B241" s="201"/>
      <c r="C241" s="204"/>
      <c r="D241" s="83" t="s">
        <v>394</v>
      </c>
      <c r="E241" s="157">
        <f t="shared" si="115"/>
        <v>6000</v>
      </c>
      <c r="F241" s="87">
        <f t="shared" si="115"/>
        <v>6000</v>
      </c>
      <c r="G241" s="160">
        <v>0</v>
      </c>
      <c r="H241" s="84">
        <v>0</v>
      </c>
      <c r="I241" s="93">
        <v>6000</v>
      </c>
      <c r="J241" s="84">
        <v>6000</v>
      </c>
      <c r="K241" s="84">
        <v>0</v>
      </c>
      <c r="L241" s="84">
        <v>0</v>
      </c>
      <c r="M241" s="88" t="s">
        <v>515</v>
      </c>
    </row>
    <row r="242" spans="1:13" s="85" customFormat="1" ht="75" x14ac:dyDescent="0.25">
      <c r="A242" s="199"/>
      <c r="B242" s="202"/>
      <c r="C242" s="205"/>
      <c r="D242" s="83" t="s">
        <v>600</v>
      </c>
      <c r="E242" s="157">
        <f t="shared" si="115"/>
        <v>6000</v>
      </c>
      <c r="F242" s="87">
        <f t="shared" si="115"/>
        <v>7220</v>
      </c>
      <c r="G242" s="160">
        <v>0</v>
      </c>
      <c r="H242" s="84">
        <v>0</v>
      </c>
      <c r="I242" s="93">
        <v>6000</v>
      </c>
      <c r="J242" s="84">
        <v>7220</v>
      </c>
      <c r="K242" s="84">
        <v>0</v>
      </c>
      <c r="L242" s="84">
        <v>0</v>
      </c>
      <c r="M242" s="162" t="s">
        <v>668</v>
      </c>
    </row>
    <row r="243" spans="1:13" s="85" customFormat="1" x14ac:dyDescent="0.25">
      <c r="A243" s="206">
        <v>3</v>
      </c>
      <c r="B243" s="200" t="s">
        <v>363</v>
      </c>
      <c r="C243" s="203" t="s">
        <v>401</v>
      </c>
      <c r="D243" s="98" t="s">
        <v>343</v>
      </c>
      <c r="E243" s="157">
        <f>SUM(E244:E246)</f>
        <v>18000</v>
      </c>
      <c r="F243" s="157">
        <f t="shared" ref="F243" si="116">SUM(F244:F246)</f>
        <v>0</v>
      </c>
      <c r="G243" s="157">
        <f t="shared" ref="G243" si="117">SUM(G244:G246)</f>
        <v>15000</v>
      </c>
      <c r="H243" s="157">
        <f t="shared" ref="H243" si="118">SUM(H244:H246)</f>
        <v>0</v>
      </c>
      <c r="I243" s="157">
        <f t="shared" ref="I243" si="119">SUM(I244:I246)</f>
        <v>3000</v>
      </c>
      <c r="J243" s="157">
        <f t="shared" ref="J243" si="120">SUM(J244:J246)</f>
        <v>0</v>
      </c>
      <c r="K243" s="157">
        <f t="shared" ref="K243" si="121">SUM(K244:K246)</f>
        <v>0</v>
      </c>
      <c r="L243" s="157">
        <f t="shared" ref="L243" si="122">SUM(L244:L246)</f>
        <v>0</v>
      </c>
      <c r="M243" s="88"/>
    </row>
    <row r="244" spans="1:13" s="85" customFormat="1" ht="60" x14ac:dyDescent="0.25">
      <c r="A244" s="198"/>
      <c r="B244" s="201"/>
      <c r="C244" s="204"/>
      <c r="D244" s="83" t="s">
        <v>23</v>
      </c>
      <c r="E244" s="84">
        <f t="shared" ref="E244:F246" si="123">SUM(G244,I244,K244,)</f>
        <v>6000</v>
      </c>
      <c r="F244" s="84">
        <f t="shared" si="123"/>
        <v>0</v>
      </c>
      <c r="G244" s="93">
        <v>5000</v>
      </c>
      <c r="H244" s="84">
        <v>0</v>
      </c>
      <c r="I244" s="93">
        <v>1000</v>
      </c>
      <c r="J244" s="84">
        <v>0</v>
      </c>
      <c r="K244" s="84">
        <v>0</v>
      </c>
      <c r="L244" s="84">
        <v>0</v>
      </c>
      <c r="M244" s="88" t="s">
        <v>480</v>
      </c>
    </row>
    <row r="245" spans="1:13" s="85" customFormat="1" ht="60" x14ac:dyDescent="0.25">
      <c r="A245" s="198"/>
      <c r="B245" s="201"/>
      <c r="C245" s="204"/>
      <c r="D245" s="83" t="s">
        <v>394</v>
      </c>
      <c r="E245" s="157">
        <f t="shared" si="123"/>
        <v>6000</v>
      </c>
      <c r="F245" s="84">
        <f t="shared" si="123"/>
        <v>0</v>
      </c>
      <c r="G245" s="163">
        <v>5000</v>
      </c>
      <c r="H245" s="84">
        <v>0</v>
      </c>
      <c r="I245" s="84">
        <v>1000</v>
      </c>
      <c r="J245" s="84">
        <v>0</v>
      </c>
      <c r="K245" s="84">
        <v>0</v>
      </c>
      <c r="L245" s="84">
        <v>0</v>
      </c>
      <c r="M245" s="88" t="s">
        <v>480</v>
      </c>
    </row>
    <row r="246" spans="1:13" s="85" customFormat="1" ht="75" x14ac:dyDescent="0.25">
      <c r="A246" s="199"/>
      <c r="B246" s="202"/>
      <c r="C246" s="205"/>
      <c r="D246" s="83" t="s">
        <v>600</v>
      </c>
      <c r="E246" s="157">
        <f t="shared" si="123"/>
        <v>6000</v>
      </c>
      <c r="F246" s="84">
        <f t="shared" si="123"/>
        <v>0</v>
      </c>
      <c r="G246" s="163">
        <v>5000</v>
      </c>
      <c r="H246" s="84">
        <v>0</v>
      </c>
      <c r="I246" s="84">
        <v>1000</v>
      </c>
      <c r="J246" s="84">
        <v>0</v>
      </c>
      <c r="K246" s="84">
        <v>0</v>
      </c>
      <c r="L246" s="84">
        <v>0</v>
      </c>
      <c r="M246" s="88" t="s">
        <v>637</v>
      </c>
    </row>
    <row r="247" spans="1:13" s="85" customFormat="1" x14ac:dyDescent="0.25">
      <c r="A247" s="142"/>
      <c r="B247" s="164"/>
      <c r="C247" s="165"/>
      <c r="D247" s="98" t="s">
        <v>343</v>
      </c>
      <c r="E247" s="166">
        <f>SUM(E248:E250)</f>
        <v>963224.8</v>
      </c>
      <c r="F247" s="166">
        <f t="shared" ref="F247:L247" si="124">SUM(F248:F250)</f>
        <v>915227.10000000009</v>
      </c>
      <c r="G247" s="166">
        <f t="shared" si="124"/>
        <v>207417.7</v>
      </c>
      <c r="H247" s="166">
        <f t="shared" si="124"/>
        <v>61879.1</v>
      </c>
      <c r="I247" s="166">
        <f t="shared" si="124"/>
        <v>715139.8</v>
      </c>
      <c r="J247" s="166">
        <f t="shared" si="124"/>
        <v>826180.7</v>
      </c>
      <c r="K247" s="166">
        <f t="shared" si="124"/>
        <v>40667.300000000003</v>
      </c>
      <c r="L247" s="166">
        <f t="shared" si="124"/>
        <v>27167.3</v>
      </c>
      <c r="M247" s="120"/>
    </row>
    <row r="248" spans="1:13" s="85" customFormat="1" x14ac:dyDescent="0.25">
      <c r="A248" s="142"/>
      <c r="B248" s="164"/>
      <c r="C248" s="165"/>
      <c r="D248" s="112" t="s">
        <v>23</v>
      </c>
      <c r="E248" s="166">
        <f t="shared" ref="E248:L248" si="125">SUM(E191,E193,E199,E210,E216,E220,E244)</f>
        <v>341464.8</v>
      </c>
      <c r="F248" s="166">
        <f t="shared" si="125"/>
        <v>418208.30000000005</v>
      </c>
      <c r="G248" s="166">
        <f t="shared" si="125"/>
        <v>80417.7</v>
      </c>
      <c r="H248" s="166">
        <f t="shared" si="125"/>
        <v>61879.1</v>
      </c>
      <c r="I248" s="166">
        <f t="shared" si="125"/>
        <v>247379.8</v>
      </c>
      <c r="J248" s="166">
        <f t="shared" si="125"/>
        <v>342661.9</v>
      </c>
      <c r="K248" s="166">
        <f t="shared" si="125"/>
        <v>13667.3</v>
      </c>
      <c r="L248" s="166">
        <f t="shared" si="125"/>
        <v>13667.3</v>
      </c>
      <c r="M248" s="120"/>
    </row>
    <row r="249" spans="1:13" s="85" customFormat="1" x14ac:dyDescent="0.25">
      <c r="A249" s="142"/>
      <c r="B249" s="164"/>
      <c r="C249" s="165"/>
      <c r="D249" s="112" t="s">
        <v>394</v>
      </c>
      <c r="E249" s="130">
        <f t="shared" ref="E249:L250" si="126">SUM(E194,E200,E212,E217,E221,E245)</f>
        <v>308930</v>
      </c>
      <c r="F249" s="130">
        <f t="shared" si="126"/>
        <v>141070.5</v>
      </c>
      <c r="G249" s="130">
        <f t="shared" si="126"/>
        <v>63500</v>
      </c>
      <c r="H249" s="130">
        <f t="shared" si="126"/>
        <v>0</v>
      </c>
      <c r="I249" s="130">
        <f t="shared" si="126"/>
        <v>231930</v>
      </c>
      <c r="J249" s="130">
        <f t="shared" si="126"/>
        <v>127570.5</v>
      </c>
      <c r="K249" s="130">
        <f t="shared" si="126"/>
        <v>13500</v>
      </c>
      <c r="L249" s="130">
        <f t="shared" si="126"/>
        <v>13500</v>
      </c>
      <c r="M249" s="120"/>
    </row>
    <row r="250" spans="1:13" s="82" customFormat="1" ht="19.5" customHeight="1" x14ac:dyDescent="0.25">
      <c r="A250" s="122"/>
      <c r="B250" s="167"/>
      <c r="C250" s="122"/>
      <c r="D250" s="112" t="s">
        <v>600</v>
      </c>
      <c r="E250" s="130">
        <f t="shared" si="126"/>
        <v>312830</v>
      </c>
      <c r="F250" s="130">
        <f t="shared" si="126"/>
        <v>355948.3</v>
      </c>
      <c r="G250" s="130">
        <f t="shared" si="126"/>
        <v>63500</v>
      </c>
      <c r="H250" s="130">
        <f t="shared" si="126"/>
        <v>0</v>
      </c>
      <c r="I250" s="130">
        <f t="shared" si="126"/>
        <v>235830</v>
      </c>
      <c r="J250" s="130">
        <f t="shared" si="126"/>
        <v>355948.3</v>
      </c>
      <c r="K250" s="130">
        <f t="shared" si="126"/>
        <v>13500</v>
      </c>
      <c r="L250" s="130">
        <f t="shared" si="126"/>
        <v>0</v>
      </c>
      <c r="M250" s="167"/>
    </row>
    <row r="251" spans="1:13" s="82" customFormat="1" ht="15.75" customHeight="1" x14ac:dyDescent="0.25">
      <c r="A251" s="229" t="s">
        <v>521</v>
      </c>
      <c r="B251" s="230"/>
      <c r="C251" s="230"/>
      <c r="D251" s="230"/>
      <c r="E251" s="230"/>
      <c r="F251" s="230"/>
      <c r="G251" s="230"/>
      <c r="H251" s="230"/>
      <c r="I251" s="230"/>
      <c r="J251" s="230"/>
      <c r="K251" s="230"/>
      <c r="L251" s="230"/>
      <c r="M251" s="231"/>
    </row>
    <row r="252" spans="1:13" s="82" customFormat="1" ht="15.75" x14ac:dyDescent="0.25">
      <c r="A252" s="206">
        <v>1</v>
      </c>
      <c r="B252" s="206" t="s">
        <v>364</v>
      </c>
      <c r="C252" s="203" t="s">
        <v>401</v>
      </c>
      <c r="D252" s="98" t="s">
        <v>343</v>
      </c>
      <c r="E252" s="84">
        <f>SUM(E253:E255)</f>
        <v>15616.2</v>
      </c>
      <c r="F252" s="84">
        <f t="shared" ref="F252:L252" si="127">SUM(F253:F255)</f>
        <v>15054.699999999999</v>
      </c>
      <c r="G252" s="84">
        <f t="shared" si="127"/>
        <v>3108.8</v>
      </c>
      <c r="H252" s="84">
        <f t="shared" si="127"/>
        <v>5476.2999999999993</v>
      </c>
      <c r="I252" s="84">
        <f t="shared" si="127"/>
        <v>2941.8999999999996</v>
      </c>
      <c r="J252" s="84">
        <f t="shared" si="127"/>
        <v>1891.3000000000002</v>
      </c>
      <c r="K252" s="84">
        <f t="shared" si="127"/>
        <v>9565.5</v>
      </c>
      <c r="L252" s="157">
        <f t="shared" si="127"/>
        <v>7687.0999999999995</v>
      </c>
      <c r="M252" s="168"/>
    </row>
    <row r="253" spans="1:13" s="82" customFormat="1" x14ac:dyDescent="0.25">
      <c r="A253" s="198"/>
      <c r="B253" s="198"/>
      <c r="C253" s="204"/>
      <c r="D253" s="83" t="s">
        <v>23</v>
      </c>
      <c r="E253" s="84">
        <f>SUM(G253,I253,K253)</f>
        <v>4651.6000000000004</v>
      </c>
      <c r="F253" s="84">
        <f>SUM(H253,J253,L253)</f>
        <v>3430.7999999999997</v>
      </c>
      <c r="G253" s="93">
        <v>926</v>
      </c>
      <c r="H253" s="84">
        <v>330.8</v>
      </c>
      <c r="I253" s="93">
        <v>876.3</v>
      </c>
      <c r="J253" s="84">
        <v>645.79999999999995</v>
      </c>
      <c r="K253" s="93">
        <v>2849.3</v>
      </c>
      <c r="L253" s="84">
        <v>2454.1999999999998</v>
      </c>
      <c r="M253" s="90" t="s">
        <v>483</v>
      </c>
    </row>
    <row r="254" spans="1:13" s="82" customFormat="1" ht="30" x14ac:dyDescent="0.25">
      <c r="A254" s="198"/>
      <c r="B254" s="198"/>
      <c r="C254" s="204"/>
      <c r="D254" s="83" t="s">
        <v>394</v>
      </c>
      <c r="E254" s="84">
        <f>SUM(G254,I254,K254)</f>
        <v>5482.2999999999993</v>
      </c>
      <c r="F254" s="84">
        <f>SUM(H254,J254,L254)</f>
        <v>1819.2</v>
      </c>
      <c r="G254" s="84">
        <v>1091.4000000000001</v>
      </c>
      <c r="H254" s="84">
        <v>750.1</v>
      </c>
      <c r="I254" s="93">
        <v>1032.8</v>
      </c>
      <c r="J254" s="93">
        <v>750.1</v>
      </c>
      <c r="K254" s="93">
        <v>3358.1</v>
      </c>
      <c r="L254" s="157">
        <v>319</v>
      </c>
      <c r="M254" s="88" t="s">
        <v>517</v>
      </c>
    </row>
    <row r="255" spans="1:13" s="81" customFormat="1" ht="180" x14ac:dyDescent="0.25">
      <c r="A255" s="199"/>
      <c r="B255" s="199"/>
      <c r="C255" s="205"/>
      <c r="D255" s="83" t="s">
        <v>600</v>
      </c>
      <c r="E255" s="84">
        <v>5482.3</v>
      </c>
      <c r="F255" s="87">
        <f>SUM(H255,J255,L255,)</f>
        <v>9804.6999999999989</v>
      </c>
      <c r="G255" s="84">
        <v>1091.4000000000001</v>
      </c>
      <c r="H255" s="84">
        <v>4395.3999999999996</v>
      </c>
      <c r="I255" s="93">
        <v>1032.8</v>
      </c>
      <c r="J255" s="93">
        <v>495.4</v>
      </c>
      <c r="K255" s="93">
        <v>3358.1</v>
      </c>
      <c r="L255" s="157">
        <v>4913.8999999999996</v>
      </c>
      <c r="M255" s="88" t="s">
        <v>672</v>
      </c>
    </row>
    <row r="256" spans="1:13" s="81" customFormat="1" x14ac:dyDescent="0.25">
      <c r="A256" s="206">
        <v>2</v>
      </c>
      <c r="B256" s="206" t="s">
        <v>365</v>
      </c>
      <c r="C256" s="203" t="s">
        <v>401</v>
      </c>
      <c r="D256" s="98" t="s">
        <v>343</v>
      </c>
      <c r="E256" s="84">
        <f>SUM(E257:E259)</f>
        <v>28690.300000000003</v>
      </c>
      <c r="F256" s="84">
        <f t="shared" ref="F256:L256" si="128">SUM(F257:F259)</f>
        <v>11016.3</v>
      </c>
      <c r="G256" s="84">
        <f t="shared" si="128"/>
        <v>28690.300000000003</v>
      </c>
      <c r="H256" s="84">
        <f t="shared" si="128"/>
        <v>11016.3</v>
      </c>
      <c r="I256" s="84">
        <f t="shared" si="128"/>
        <v>0</v>
      </c>
      <c r="J256" s="84">
        <f t="shared" si="128"/>
        <v>0</v>
      </c>
      <c r="K256" s="84">
        <f t="shared" si="128"/>
        <v>0</v>
      </c>
      <c r="L256" s="84">
        <f t="shared" si="128"/>
        <v>0</v>
      </c>
      <c r="M256" s="88"/>
    </row>
    <row r="257" spans="1:13" s="81" customFormat="1" ht="60" x14ac:dyDescent="0.25">
      <c r="A257" s="198"/>
      <c r="B257" s="198"/>
      <c r="C257" s="204"/>
      <c r="D257" s="83" t="s">
        <v>23</v>
      </c>
      <c r="E257" s="84">
        <v>17739.900000000001</v>
      </c>
      <c r="F257" s="84">
        <v>0</v>
      </c>
      <c r="G257" s="84">
        <v>17739.900000000001</v>
      </c>
      <c r="H257" s="84">
        <v>0</v>
      </c>
      <c r="I257" s="84">
        <v>0</v>
      </c>
      <c r="J257" s="84">
        <v>0</v>
      </c>
      <c r="K257" s="84">
        <v>0</v>
      </c>
      <c r="L257" s="84">
        <v>0</v>
      </c>
      <c r="M257" s="88" t="s">
        <v>480</v>
      </c>
    </row>
    <row r="258" spans="1:13" s="81" customFormat="1" ht="165" x14ac:dyDescent="0.25">
      <c r="A258" s="198"/>
      <c r="B258" s="198"/>
      <c r="C258" s="204"/>
      <c r="D258" s="83" t="s">
        <v>394</v>
      </c>
      <c r="E258" s="84">
        <f>SUM(G258,I258,K258)</f>
        <v>5475.2</v>
      </c>
      <c r="F258" s="84">
        <f>SUM(H258,J258,L258)</f>
        <v>7444.7</v>
      </c>
      <c r="G258" s="93">
        <v>5475.2</v>
      </c>
      <c r="H258" s="84">
        <v>7444.7</v>
      </c>
      <c r="I258" s="84">
        <v>0</v>
      </c>
      <c r="J258" s="84">
        <v>0</v>
      </c>
      <c r="K258" s="84">
        <v>0</v>
      </c>
      <c r="L258" s="157">
        <v>0</v>
      </c>
      <c r="M258" s="88" t="s">
        <v>518</v>
      </c>
    </row>
    <row r="259" spans="1:13" s="85" customFormat="1" ht="150" x14ac:dyDescent="0.25">
      <c r="A259" s="199"/>
      <c r="B259" s="199"/>
      <c r="C259" s="205"/>
      <c r="D259" s="83" t="s">
        <v>600</v>
      </c>
      <c r="E259" s="84">
        <f>SUM(G259,I259,K259)</f>
        <v>5475.2</v>
      </c>
      <c r="F259" s="87">
        <f>SUM(H259,J259,L259,)</f>
        <v>3571.6</v>
      </c>
      <c r="G259" s="93">
        <v>5475.2</v>
      </c>
      <c r="H259" s="84">
        <v>3571.6</v>
      </c>
      <c r="I259" s="84">
        <v>0</v>
      </c>
      <c r="J259" s="84">
        <v>0</v>
      </c>
      <c r="K259" s="84">
        <v>0</v>
      </c>
      <c r="L259" s="157">
        <v>0</v>
      </c>
      <c r="M259" s="88" t="s">
        <v>673</v>
      </c>
    </row>
    <row r="260" spans="1:13" s="85" customFormat="1" ht="17.25" customHeight="1" x14ac:dyDescent="0.25">
      <c r="A260" s="206">
        <v>3</v>
      </c>
      <c r="B260" s="207" t="s">
        <v>366</v>
      </c>
      <c r="C260" s="206" t="s">
        <v>367</v>
      </c>
      <c r="D260" s="98" t="s">
        <v>343</v>
      </c>
      <c r="E260" s="84">
        <f>SUM(E261:E263)</f>
        <v>405300</v>
      </c>
      <c r="F260" s="84">
        <f t="shared" ref="F260:L260" si="129">SUM(F261:F263)</f>
        <v>57559.5</v>
      </c>
      <c r="G260" s="84">
        <f t="shared" si="129"/>
        <v>350000</v>
      </c>
      <c r="H260" s="84">
        <f t="shared" si="129"/>
        <v>0</v>
      </c>
      <c r="I260" s="84">
        <f t="shared" si="129"/>
        <v>55300</v>
      </c>
      <c r="J260" s="84">
        <f t="shared" si="129"/>
        <v>57559.5</v>
      </c>
      <c r="K260" s="84">
        <f t="shared" si="129"/>
        <v>0</v>
      </c>
      <c r="L260" s="84">
        <f t="shared" si="129"/>
        <v>0</v>
      </c>
      <c r="M260" s="88"/>
    </row>
    <row r="261" spans="1:13" s="85" customFormat="1" ht="105.75" customHeight="1" x14ac:dyDescent="0.25">
      <c r="A261" s="198"/>
      <c r="B261" s="201"/>
      <c r="C261" s="204"/>
      <c r="D261" s="83" t="s">
        <v>23</v>
      </c>
      <c r="E261" s="84">
        <f t="shared" ref="E261:E263" si="130">SUM(G261,I261,K261)</f>
        <v>205300</v>
      </c>
      <c r="F261" s="84">
        <f>SUM(H261,J261,L261)</f>
        <v>3061.7</v>
      </c>
      <c r="G261" s="93">
        <v>170000</v>
      </c>
      <c r="H261" s="84">
        <v>0</v>
      </c>
      <c r="I261" s="93">
        <v>35300</v>
      </c>
      <c r="J261" s="84">
        <v>3061.7</v>
      </c>
      <c r="K261" s="84">
        <v>0</v>
      </c>
      <c r="L261" s="84">
        <v>0</v>
      </c>
      <c r="M261" s="115" t="s">
        <v>519</v>
      </c>
    </row>
    <row r="262" spans="1:13" s="85" customFormat="1" ht="105.75" customHeight="1" x14ac:dyDescent="0.25">
      <c r="A262" s="198"/>
      <c r="B262" s="201"/>
      <c r="C262" s="204"/>
      <c r="D262" s="83" t="s">
        <v>394</v>
      </c>
      <c r="E262" s="84">
        <v>100000</v>
      </c>
      <c r="F262" s="84">
        <v>28776</v>
      </c>
      <c r="G262" s="93">
        <v>90000</v>
      </c>
      <c r="H262" s="84">
        <v>0</v>
      </c>
      <c r="I262" s="93">
        <v>10000</v>
      </c>
      <c r="J262" s="84">
        <v>28776</v>
      </c>
      <c r="K262" s="84">
        <v>0</v>
      </c>
      <c r="L262" s="157">
        <v>0</v>
      </c>
      <c r="M262" s="88" t="s">
        <v>520</v>
      </c>
    </row>
    <row r="263" spans="1:13" s="85" customFormat="1" ht="285" x14ac:dyDescent="0.25">
      <c r="A263" s="199"/>
      <c r="B263" s="202"/>
      <c r="C263" s="205"/>
      <c r="D263" s="83" t="s">
        <v>600</v>
      </c>
      <c r="E263" s="84">
        <f t="shared" si="130"/>
        <v>100000</v>
      </c>
      <c r="F263" s="87">
        <f>SUM(H263,J263,L263,)</f>
        <v>25721.8</v>
      </c>
      <c r="G263" s="93">
        <v>90000</v>
      </c>
      <c r="H263" s="93">
        <v>0</v>
      </c>
      <c r="I263" s="93">
        <v>10000</v>
      </c>
      <c r="J263" s="84">
        <v>25721.8</v>
      </c>
      <c r="K263" s="84">
        <v>0</v>
      </c>
      <c r="L263" s="157">
        <v>0</v>
      </c>
      <c r="M263" s="88" t="s">
        <v>674</v>
      </c>
    </row>
    <row r="264" spans="1:13" s="85" customFormat="1" x14ac:dyDescent="0.25">
      <c r="A264" s="142"/>
      <c r="B264" s="164"/>
      <c r="C264" s="165"/>
      <c r="D264" s="112" t="s">
        <v>343</v>
      </c>
      <c r="E264" s="97">
        <f>SUM(E265:E267)</f>
        <v>449606.5</v>
      </c>
      <c r="F264" s="97">
        <f t="shared" ref="F264:L264" si="131">SUM(F265:F267)</f>
        <v>83630.5</v>
      </c>
      <c r="G264" s="97">
        <f t="shared" si="131"/>
        <v>381799.1</v>
      </c>
      <c r="H264" s="97">
        <f t="shared" si="131"/>
        <v>16492.599999999999</v>
      </c>
      <c r="I264" s="97">
        <f t="shared" si="131"/>
        <v>58241.900000000009</v>
      </c>
      <c r="J264" s="97">
        <f t="shared" si="131"/>
        <v>59450.8</v>
      </c>
      <c r="K264" s="97">
        <f t="shared" si="131"/>
        <v>9565.5</v>
      </c>
      <c r="L264" s="97">
        <f t="shared" si="131"/>
        <v>7687.0999999999995</v>
      </c>
      <c r="M264" s="120"/>
    </row>
    <row r="265" spans="1:13" s="81" customFormat="1" x14ac:dyDescent="0.25">
      <c r="A265" s="104"/>
      <c r="B265" s="105"/>
      <c r="C265" s="104"/>
      <c r="D265" s="112" t="s">
        <v>23</v>
      </c>
      <c r="E265" s="97">
        <f>SUM(E253,E257,E261)</f>
        <v>227691.5</v>
      </c>
      <c r="F265" s="97">
        <f t="shared" ref="F265:L265" si="132">SUM(F253,F257,F261)</f>
        <v>6492.5</v>
      </c>
      <c r="G265" s="97">
        <f t="shared" si="132"/>
        <v>188665.9</v>
      </c>
      <c r="H265" s="97">
        <f t="shared" si="132"/>
        <v>330.8</v>
      </c>
      <c r="I265" s="97">
        <f t="shared" si="132"/>
        <v>36176.300000000003</v>
      </c>
      <c r="J265" s="97">
        <f t="shared" si="132"/>
        <v>3707.5</v>
      </c>
      <c r="K265" s="97">
        <f t="shared" si="132"/>
        <v>2849.3</v>
      </c>
      <c r="L265" s="97">
        <f t="shared" si="132"/>
        <v>2454.1999999999998</v>
      </c>
      <c r="M265" s="167"/>
    </row>
    <row r="266" spans="1:13" s="81" customFormat="1" x14ac:dyDescent="0.25">
      <c r="A266" s="104"/>
      <c r="B266" s="105"/>
      <c r="C266" s="104"/>
      <c r="D266" s="112" t="s">
        <v>394</v>
      </c>
      <c r="E266" s="97">
        <f>SUM(E254,E258,E262)</f>
        <v>110957.5</v>
      </c>
      <c r="F266" s="97">
        <f t="shared" ref="F266:L267" si="133">SUM(F254,F258,F262)</f>
        <v>38039.9</v>
      </c>
      <c r="G266" s="97">
        <f t="shared" si="133"/>
        <v>96566.6</v>
      </c>
      <c r="H266" s="97">
        <f t="shared" si="133"/>
        <v>8194.7999999999993</v>
      </c>
      <c r="I266" s="97">
        <f t="shared" si="133"/>
        <v>11032.8</v>
      </c>
      <c r="J266" s="97">
        <f t="shared" si="133"/>
        <v>29526.1</v>
      </c>
      <c r="K266" s="97">
        <f t="shared" si="133"/>
        <v>3358.1</v>
      </c>
      <c r="L266" s="97">
        <f t="shared" si="133"/>
        <v>319</v>
      </c>
      <c r="M266" s="167"/>
    </row>
    <row r="267" spans="1:13" s="81" customFormat="1" ht="15.75" x14ac:dyDescent="0.25">
      <c r="A267" s="109"/>
      <c r="B267" s="115"/>
      <c r="C267" s="23"/>
      <c r="D267" s="112" t="s">
        <v>600</v>
      </c>
      <c r="E267" s="97">
        <f>SUM(E255,E259,E263)</f>
        <v>110957.5</v>
      </c>
      <c r="F267" s="97">
        <f t="shared" si="133"/>
        <v>39098.1</v>
      </c>
      <c r="G267" s="97">
        <f t="shared" si="133"/>
        <v>96566.6</v>
      </c>
      <c r="H267" s="97">
        <f t="shared" si="133"/>
        <v>7967</v>
      </c>
      <c r="I267" s="97">
        <f t="shared" si="133"/>
        <v>11032.8</v>
      </c>
      <c r="J267" s="97">
        <f t="shared" si="133"/>
        <v>26217.200000000001</v>
      </c>
      <c r="K267" s="97">
        <f t="shared" si="133"/>
        <v>3358.1</v>
      </c>
      <c r="L267" s="97">
        <f t="shared" si="133"/>
        <v>4913.8999999999996</v>
      </c>
      <c r="M267" s="169"/>
    </row>
    <row r="268" spans="1:13" s="81" customFormat="1" ht="15" customHeight="1" x14ac:dyDescent="0.25">
      <c r="A268" s="212" t="s">
        <v>555</v>
      </c>
      <c r="B268" s="213"/>
      <c r="C268" s="213"/>
      <c r="D268" s="213"/>
      <c r="E268" s="213"/>
      <c r="F268" s="213"/>
      <c r="G268" s="213"/>
      <c r="H268" s="213"/>
      <c r="I268" s="213"/>
      <c r="J268" s="213"/>
      <c r="K268" s="213"/>
      <c r="L268" s="213"/>
      <c r="M268" s="214"/>
    </row>
    <row r="269" spans="1:13" s="81" customFormat="1" ht="180" x14ac:dyDescent="0.25">
      <c r="A269" s="109">
        <v>1</v>
      </c>
      <c r="B269" s="90" t="s">
        <v>557</v>
      </c>
      <c r="C269" s="146" t="s">
        <v>558</v>
      </c>
      <c r="D269" s="83" t="s">
        <v>23</v>
      </c>
      <c r="E269" s="84">
        <f t="shared" ref="E269:E271" si="134">SUM(G269,I269,K269)</f>
        <v>80000</v>
      </c>
      <c r="F269" s="84">
        <f>SUM(H269,J269,L269)</f>
        <v>0</v>
      </c>
      <c r="G269" s="84">
        <v>76000</v>
      </c>
      <c r="H269" s="84">
        <v>0</v>
      </c>
      <c r="I269" s="84">
        <v>4000</v>
      </c>
      <c r="J269" s="84">
        <v>0</v>
      </c>
      <c r="K269" s="84">
        <v>0</v>
      </c>
      <c r="L269" s="84">
        <v>0</v>
      </c>
      <c r="M269" s="170" t="s">
        <v>559</v>
      </c>
    </row>
    <row r="270" spans="1:13" s="81" customFormat="1" ht="135" x14ac:dyDescent="0.25">
      <c r="A270" s="109">
        <v>2</v>
      </c>
      <c r="B270" s="83" t="s">
        <v>649</v>
      </c>
      <c r="C270" s="23" t="s">
        <v>266</v>
      </c>
      <c r="D270" s="83" t="s">
        <v>600</v>
      </c>
      <c r="E270" s="171">
        <v>3000</v>
      </c>
      <c r="F270" s="84">
        <v>0</v>
      </c>
      <c r="G270" s="84">
        <v>2850</v>
      </c>
      <c r="H270" s="84">
        <v>0</v>
      </c>
      <c r="I270" s="84">
        <v>150</v>
      </c>
      <c r="J270" s="84">
        <v>0</v>
      </c>
      <c r="K270" s="84">
        <v>0</v>
      </c>
      <c r="L270" s="84">
        <v>0</v>
      </c>
      <c r="M270" s="76" t="s">
        <v>561</v>
      </c>
    </row>
    <row r="271" spans="1:13" s="81" customFormat="1" ht="90" x14ac:dyDescent="0.25">
      <c r="A271" s="109">
        <v>3</v>
      </c>
      <c r="B271" s="90" t="s">
        <v>560</v>
      </c>
      <c r="C271" s="146" t="s">
        <v>266</v>
      </c>
      <c r="D271" s="83" t="s">
        <v>23</v>
      </c>
      <c r="E271" s="93">
        <f t="shared" si="134"/>
        <v>11200</v>
      </c>
      <c r="F271" s="84">
        <f>SUM(H271,J271,L271)</f>
        <v>0</v>
      </c>
      <c r="G271" s="84">
        <v>0</v>
      </c>
      <c r="H271" s="84">
        <v>0</v>
      </c>
      <c r="I271" s="93">
        <v>11200</v>
      </c>
      <c r="J271" s="84">
        <v>0</v>
      </c>
      <c r="K271" s="84">
        <v>0</v>
      </c>
      <c r="L271" s="84">
        <v>0</v>
      </c>
      <c r="M271" s="76" t="s">
        <v>561</v>
      </c>
    </row>
    <row r="272" spans="1:13" s="81" customFormat="1" ht="15.75" x14ac:dyDescent="0.25">
      <c r="A272" s="109"/>
      <c r="B272" s="90"/>
      <c r="C272" s="146"/>
      <c r="D272" s="98" t="s">
        <v>343</v>
      </c>
      <c r="E272" s="172">
        <f>SUM(E273:E275)</f>
        <v>94200</v>
      </c>
      <c r="F272" s="172">
        <f t="shared" ref="F272:L272" si="135">SUM(F273:F275)</f>
        <v>0</v>
      </c>
      <c r="G272" s="172">
        <f t="shared" si="135"/>
        <v>78850</v>
      </c>
      <c r="H272" s="172">
        <f t="shared" si="135"/>
        <v>0</v>
      </c>
      <c r="I272" s="172">
        <f t="shared" si="135"/>
        <v>15350</v>
      </c>
      <c r="J272" s="172">
        <f t="shared" si="135"/>
        <v>0</v>
      </c>
      <c r="K272" s="172">
        <f t="shared" si="135"/>
        <v>0</v>
      </c>
      <c r="L272" s="172">
        <f t="shared" si="135"/>
        <v>0</v>
      </c>
      <c r="M272" s="173"/>
    </row>
    <row r="273" spans="1:13" s="81" customFormat="1" ht="15.75" x14ac:dyDescent="0.25">
      <c r="A273" s="109"/>
      <c r="B273" s="90"/>
      <c r="C273" s="146"/>
      <c r="D273" s="112" t="s">
        <v>23</v>
      </c>
      <c r="E273" s="97">
        <f t="shared" ref="E273:L273" si="136">SUM(E269,E271)</f>
        <v>91200</v>
      </c>
      <c r="F273" s="97">
        <f t="shared" si="136"/>
        <v>0</v>
      </c>
      <c r="G273" s="97">
        <f t="shared" si="136"/>
        <v>76000</v>
      </c>
      <c r="H273" s="97">
        <f t="shared" si="136"/>
        <v>0</v>
      </c>
      <c r="I273" s="97">
        <f t="shared" si="136"/>
        <v>15200</v>
      </c>
      <c r="J273" s="97">
        <f t="shared" si="136"/>
        <v>0</v>
      </c>
      <c r="K273" s="97">
        <f t="shared" si="136"/>
        <v>0</v>
      </c>
      <c r="L273" s="97">
        <f t="shared" si="136"/>
        <v>0</v>
      </c>
      <c r="M273" s="173"/>
    </row>
    <row r="274" spans="1:13" s="81" customFormat="1" ht="15.75" x14ac:dyDescent="0.25">
      <c r="A274" s="109"/>
      <c r="B274" s="90"/>
      <c r="C274" s="146"/>
      <c r="D274" s="112" t="s">
        <v>394</v>
      </c>
      <c r="E274" s="97">
        <v>0</v>
      </c>
      <c r="F274" s="97">
        <v>0</v>
      </c>
      <c r="G274" s="97">
        <v>0</v>
      </c>
      <c r="H274" s="97">
        <v>0</v>
      </c>
      <c r="I274" s="97">
        <v>0</v>
      </c>
      <c r="J274" s="97">
        <v>0</v>
      </c>
      <c r="K274" s="97">
        <v>0</v>
      </c>
      <c r="L274" s="97">
        <v>0</v>
      </c>
      <c r="M274" s="173"/>
    </row>
    <row r="275" spans="1:13" s="82" customFormat="1" ht="15.75" customHeight="1" x14ac:dyDescent="0.25">
      <c r="A275" s="109"/>
      <c r="B275" s="115"/>
      <c r="C275" s="23"/>
      <c r="D275" s="112" t="s">
        <v>600</v>
      </c>
      <c r="E275" s="172">
        <f t="shared" ref="E275:L275" si="137">SUM(E270)</f>
        <v>3000</v>
      </c>
      <c r="F275" s="172">
        <f t="shared" si="137"/>
        <v>0</v>
      </c>
      <c r="G275" s="172">
        <f t="shared" si="137"/>
        <v>2850</v>
      </c>
      <c r="H275" s="172">
        <f t="shared" si="137"/>
        <v>0</v>
      </c>
      <c r="I275" s="172">
        <f t="shared" si="137"/>
        <v>150</v>
      </c>
      <c r="J275" s="172">
        <f t="shared" si="137"/>
        <v>0</v>
      </c>
      <c r="K275" s="172">
        <f t="shared" si="137"/>
        <v>0</v>
      </c>
      <c r="L275" s="172">
        <f t="shared" si="137"/>
        <v>0</v>
      </c>
      <c r="M275" s="170"/>
    </row>
    <row r="276" spans="1:13" s="82" customFormat="1" ht="15.75" x14ac:dyDescent="0.25">
      <c r="A276" s="229" t="s">
        <v>556</v>
      </c>
      <c r="B276" s="230"/>
      <c r="C276" s="230"/>
      <c r="D276" s="230"/>
      <c r="E276" s="230"/>
      <c r="F276" s="230"/>
      <c r="G276" s="230"/>
      <c r="H276" s="230"/>
      <c r="I276" s="230"/>
      <c r="J276" s="230"/>
      <c r="K276" s="230"/>
      <c r="L276" s="230"/>
      <c r="M276" s="231"/>
    </row>
    <row r="277" spans="1:13" s="82" customFormat="1" ht="15.75" x14ac:dyDescent="0.25">
      <c r="A277" s="206">
        <v>1</v>
      </c>
      <c r="B277" s="207" t="s">
        <v>371</v>
      </c>
      <c r="C277" s="203" t="s">
        <v>401</v>
      </c>
      <c r="D277" s="98" t="s">
        <v>343</v>
      </c>
      <c r="E277" s="84">
        <f>SUM(E278:E280)</f>
        <v>19300</v>
      </c>
      <c r="F277" s="84">
        <f t="shared" ref="F277:L277" si="138">SUM(F278:F280)</f>
        <v>9231.2999999999993</v>
      </c>
      <c r="G277" s="84">
        <f t="shared" si="138"/>
        <v>0</v>
      </c>
      <c r="H277" s="84">
        <f t="shared" si="138"/>
        <v>0</v>
      </c>
      <c r="I277" s="84">
        <f t="shared" si="138"/>
        <v>19300</v>
      </c>
      <c r="J277" s="84">
        <f t="shared" si="138"/>
        <v>9231.2999999999993</v>
      </c>
      <c r="K277" s="84">
        <f t="shared" si="138"/>
        <v>0</v>
      </c>
      <c r="L277" s="84">
        <f t="shared" si="138"/>
        <v>0</v>
      </c>
      <c r="M277" s="168"/>
    </row>
    <row r="278" spans="1:13" s="82" customFormat="1" x14ac:dyDescent="0.25">
      <c r="A278" s="198"/>
      <c r="B278" s="201"/>
      <c r="C278" s="210"/>
      <c r="D278" s="83" t="s">
        <v>23</v>
      </c>
      <c r="E278" s="93">
        <f t="shared" ref="E278" si="139">SUM(G278,I278,K278)</f>
        <v>5500</v>
      </c>
      <c r="F278" s="84">
        <f>SUM(H278,J278,L278)</f>
        <v>4115.7</v>
      </c>
      <c r="G278" s="84">
        <v>0</v>
      </c>
      <c r="H278" s="84">
        <v>0</v>
      </c>
      <c r="I278" s="93">
        <v>5500</v>
      </c>
      <c r="J278" s="84">
        <v>4115.7</v>
      </c>
      <c r="K278" s="84">
        <v>0</v>
      </c>
      <c r="L278" s="84">
        <v>0</v>
      </c>
      <c r="M278" s="109" t="s">
        <v>483</v>
      </c>
    </row>
    <row r="279" spans="1:13" s="82" customFormat="1" ht="150" x14ac:dyDescent="0.25">
      <c r="A279" s="198"/>
      <c r="B279" s="201"/>
      <c r="C279" s="210"/>
      <c r="D279" s="90" t="s">
        <v>394</v>
      </c>
      <c r="E279" s="84">
        <f t="shared" ref="E279" si="140">SUM(G279,I279,K279)</f>
        <v>6600</v>
      </c>
      <c r="F279" s="84">
        <f>SUM(H279,J279,L279)</f>
        <v>3257.1</v>
      </c>
      <c r="G279" s="84">
        <v>0</v>
      </c>
      <c r="H279" s="84">
        <v>0</v>
      </c>
      <c r="I279" s="84">
        <v>6600</v>
      </c>
      <c r="J279" s="84">
        <v>3257.1</v>
      </c>
      <c r="K279" s="84">
        <v>0</v>
      </c>
      <c r="L279" s="157">
        <v>0</v>
      </c>
      <c r="M279" s="88" t="s">
        <v>522</v>
      </c>
    </row>
    <row r="280" spans="1:13" s="82" customFormat="1" ht="270" x14ac:dyDescent="0.25">
      <c r="A280" s="199"/>
      <c r="B280" s="202"/>
      <c r="C280" s="211"/>
      <c r="D280" s="83" t="s">
        <v>600</v>
      </c>
      <c r="E280" s="84">
        <v>7200</v>
      </c>
      <c r="F280" s="87">
        <f>SUM(H280,J280,L280,)</f>
        <v>1858.5</v>
      </c>
      <c r="G280" s="84">
        <v>0</v>
      </c>
      <c r="H280" s="84">
        <v>0</v>
      </c>
      <c r="I280" s="84">
        <v>7200</v>
      </c>
      <c r="J280" s="84">
        <v>1858.5</v>
      </c>
      <c r="K280" s="84">
        <v>0</v>
      </c>
      <c r="L280" s="157">
        <v>0</v>
      </c>
      <c r="M280" s="88" t="s">
        <v>675</v>
      </c>
    </row>
    <row r="281" spans="1:13" s="82" customFormat="1" x14ac:dyDescent="0.25">
      <c r="A281" s="206">
        <v>2</v>
      </c>
      <c r="B281" s="207" t="s">
        <v>372</v>
      </c>
      <c r="C281" s="203" t="s">
        <v>401</v>
      </c>
      <c r="D281" s="98" t="s">
        <v>343</v>
      </c>
      <c r="E281" s="84">
        <f>SUM(E282:E284)</f>
        <v>9160</v>
      </c>
      <c r="F281" s="84">
        <f t="shared" ref="F281:L281" si="141">SUM(F282:F284)</f>
        <v>11640.9</v>
      </c>
      <c r="G281" s="84">
        <f t="shared" si="141"/>
        <v>3000</v>
      </c>
      <c r="H281" s="84">
        <f t="shared" si="141"/>
        <v>7131.3</v>
      </c>
      <c r="I281" s="84">
        <f t="shared" si="141"/>
        <v>6160</v>
      </c>
      <c r="J281" s="84">
        <f t="shared" si="141"/>
        <v>4509.6000000000004</v>
      </c>
      <c r="K281" s="84">
        <f t="shared" si="141"/>
        <v>0</v>
      </c>
      <c r="L281" s="84">
        <f t="shared" si="141"/>
        <v>0</v>
      </c>
      <c r="M281" s="88"/>
    </row>
    <row r="282" spans="1:13" s="85" customFormat="1" ht="76.5" customHeight="1" x14ac:dyDescent="0.25">
      <c r="A282" s="198"/>
      <c r="B282" s="208"/>
      <c r="C282" s="210"/>
      <c r="D282" s="83" t="s">
        <v>23</v>
      </c>
      <c r="E282" s="84">
        <f>SUM(G282,I282)</f>
        <v>2950</v>
      </c>
      <c r="F282" s="84">
        <f>SUM(H282,J282,L282)</f>
        <v>2352.6999999999998</v>
      </c>
      <c r="G282" s="93">
        <v>1000</v>
      </c>
      <c r="H282" s="93">
        <v>933.3</v>
      </c>
      <c r="I282" s="93">
        <v>1950</v>
      </c>
      <c r="J282" s="84">
        <v>1419.4</v>
      </c>
      <c r="K282" s="84">
        <v>0</v>
      </c>
      <c r="L282" s="84">
        <v>0</v>
      </c>
      <c r="M282" s="109" t="s">
        <v>483</v>
      </c>
    </row>
    <row r="283" spans="1:13" s="85" customFormat="1" ht="76.5" customHeight="1" x14ac:dyDescent="0.25">
      <c r="A283" s="198"/>
      <c r="B283" s="208"/>
      <c r="C283" s="210"/>
      <c r="D283" s="90" t="s">
        <v>394</v>
      </c>
      <c r="E283" s="84">
        <f t="shared" ref="E283" si="142">SUM(G283,I283,K283)</f>
        <v>3075</v>
      </c>
      <c r="F283" s="84">
        <f>SUM(H283,J283,L283)</f>
        <v>2270.1999999999998</v>
      </c>
      <c r="G283" s="84">
        <v>1000</v>
      </c>
      <c r="H283" s="84">
        <v>670</v>
      </c>
      <c r="I283" s="84">
        <v>2075</v>
      </c>
      <c r="J283" s="84">
        <v>1600.2</v>
      </c>
      <c r="K283" s="84">
        <v>0</v>
      </c>
      <c r="L283" s="157">
        <v>0</v>
      </c>
      <c r="M283" s="88" t="s">
        <v>523</v>
      </c>
    </row>
    <row r="284" spans="1:13" s="85" customFormat="1" ht="123" customHeight="1" x14ac:dyDescent="0.25">
      <c r="A284" s="199"/>
      <c r="B284" s="209"/>
      <c r="C284" s="211"/>
      <c r="D284" s="90" t="s">
        <v>600</v>
      </c>
      <c r="E284" s="84">
        <v>3135</v>
      </c>
      <c r="F284" s="87">
        <f>SUM(H284,J284,L284,)</f>
        <v>7018</v>
      </c>
      <c r="G284" s="84">
        <v>1000</v>
      </c>
      <c r="H284" s="84">
        <v>5528</v>
      </c>
      <c r="I284" s="84">
        <v>2135</v>
      </c>
      <c r="J284" s="84">
        <v>1490</v>
      </c>
      <c r="K284" s="84">
        <v>0</v>
      </c>
      <c r="L284" s="157">
        <v>0</v>
      </c>
      <c r="M284" s="88" t="s">
        <v>676</v>
      </c>
    </row>
    <row r="285" spans="1:13" s="85" customFormat="1" x14ac:dyDescent="0.25">
      <c r="A285" s="206">
        <v>3</v>
      </c>
      <c r="B285" s="206" t="s">
        <v>373</v>
      </c>
      <c r="C285" s="203" t="s">
        <v>401</v>
      </c>
      <c r="D285" s="98" t="s">
        <v>343</v>
      </c>
      <c r="E285" s="84">
        <f>SUM(E286:E288)</f>
        <v>7500</v>
      </c>
      <c r="F285" s="84">
        <f t="shared" ref="F285:L285" si="143">SUM(F286:F288)</f>
        <v>8198.2999999999993</v>
      </c>
      <c r="G285" s="84">
        <f t="shared" si="143"/>
        <v>0</v>
      </c>
      <c r="H285" s="84">
        <f t="shared" si="143"/>
        <v>0</v>
      </c>
      <c r="I285" s="84">
        <f t="shared" si="143"/>
        <v>7500</v>
      </c>
      <c r="J285" s="84">
        <f t="shared" si="143"/>
        <v>8198.2999999999993</v>
      </c>
      <c r="K285" s="84">
        <f t="shared" si="143"/>
        <v>0</v>
      </c>
      <c r="L285" s="84">
        <f t="shared" si="143"/>
        <v>0</v>
      </c>
      <c r="M285" s="88"/>
    </row>
    <row r="286" spans="1:13" s="85" customFormat="1" x14ac:dyDescent="0.25">
      <c r="A286" s="198"/>
      <c r="B286" s="201"/>
      <c r="C286" s="210"/>
      <c r="D286" s="83" t="s">
        <v>23</v>
      </c>
      <c r="E286" s="93">
        <f t="shared" ref="E286:E288" si="144">SUM(G286,I286,K286)</f>
        <v>2500</v>
      </c>
      <c r="F286" s="84">
        <f>SUM(H286,J286,L286)</f>
        <v>2500</v>
      </c>
      <c r="G286" s="84">
        <v>0</v>
      </c>
      <c r="H286" s="84">
        <v>0</v>
      </c>
      <c r="I286" s="93">
        <v>2500</v>
      </c>
      <c r="J286" s="84">
        <v>2500</v>
      </c>
      <c r="K286" s="84">
        <v>0</v>
      </c>
      <c r="L286" s="84">
        <v>0</v>
      </c>
      <c r="M286" s="109" t="s">
        <v>483</v>
      </c>
    </row>
    <row r="287" spans="1:13" s="85" customFormat="1" ht="60" x14ac:dyDescent="0.25">
      <c r="A287" s="198"/>
      <c r="B287" s="201"/>
      <c r="C287" s="210"/>
      <c r="D287" s="90" t="s">
        <v>394</v>
      </c>
      <c r="E287" s="84">
        <f t="shared" ref="E287" si="145">SUM(G287,I287,K287)</f>
        <v>2500</v>
      </c>
      <c r="F287" s="84">
        <f>SUM(H287,J287,L287)</f>
        <v>2500</v>
      </c>
      <c r="G287" s="84">
        <v>0</v>
      </c>
      <c r="H287" s="84">
        <v>0</v>
      </c>
      <c r="I287" s="84">
        <v>2500</v>
      </c>
      <c r="J287" s="84">
        <v>2500</v>
      </c>
      <c r="K287" s="84">
        <v>0</v>
      </c>
      <c r="L287" s="157">
        <v>0</v>
      </c>
      <c r="M287" s="88" t="s">
        <v>408</v>
      </c>
    </row>
    <row r="288" spans="1:13" s="85" customFormat="1" ht="180" x14ac:dyDescent="0.25">
      <c r="A288" s="199"/>
      <c r="B288" s="202"/>
      <c r="C288" s="211"/>
      <c r="D288" s="90" t="s">
        <v>600</v>
      </c>
      <c r="E288" s="84">
        <f t="shared" si="144"/>
        <v>2500</v>
      </c>
      <c r="F288" s="87">
        <f>SUM(H288,J288,L288,)</f>
        <v>3198.3</v>
      </c>
      <c r="G288" s="84">
        <v>0</v>
      </c>
      <c r="H288" s="84">
        <v>0</v>
      </c>
      <c r="I288" s="84">
        <v>2500</v>
      </c>
      <c r="J288" s="84">
        <v>3198.3</v>
      </c>
      <c r="K288" s="84">
        <v>0</v>
      </c>
      <c r="L288" s="157">
        <v>0</v>
      </c>
      <c r="M288" s="141" t="s">
        <v>677</v>
      </c>
    </row>
    <row r="289" spans="1:13" s="85" customFormat="1" x14ac:dyDescent="0.25">
      <c r="A289" s="142"/>
      <c r="B289" s="164"/>
      <c r="C289" s="144"/>
      <c r="D289" s="98" t="s">
        <v>343</v>
      </c>
      <c r="E289" s="97">
        <f>SUM(E290:E292)</f>
        <v>35960</v>
      </c>
      <c r="F289" s="97">
        <f t="shared" ref="F289:L289" si="146">SUM(F290:F292)</f>
        <v>29070.499999999996</v>
      </c>
      <c r="G289" s="97">
        <f t="shared" si="146"/>
        <v>3000</v>
      </c>
      <c r="H289" s="97">
        <f t="shared" si="146"/>
        <v>7131.3</v>
      </c>
      <c r="I289" s="97">
        <f t="shared" si="146"/>
        <v>32960</v>
      </c>
      <c r="J289" s="97">
        <f t="shared" si="146"/>
        <v>21939.200000000001</v>
      </c>
      <c r="K289" s="97">
        <f t="shared" si="146"/>
        <v>0</v>
      </c>
      <c r="L289" s="97">
        <f t="shared" si="146"/>
        <v>0</v>
      </c>
      <c r="M289" s="120"/>
    </row>
    <row r="290" spans="1:13" s="82" customFormat="1" ht="16.5" customHeight="1" x14ac:dyDescent="0.25">
      <c r="A290" s="142"/>
      <c r="B290" s="164"/>
      <c r="C290" s="144"/>
      <c r="D290" s="112" t="s">
        <v>23</v>
      </c>
      <c r="E290" s="97">
        <f>SUM(E278,E282,E286)</f>
        <v>10950</v>
      </c>
      <c r="F290" s="97">
        <f t="shared" ref="F290:L290" si="147">SUM(F278,F282,F286)</f>
        <v>8968.4</v>
      </c>
      <c r="G290" s="97">
        <f t="shared" si="147"/>
        <v>1000</v>
      </c>
      <c r="H290" s="97">
        <f t="shared" si="147"/>
        <v>933.3</v>
      </c>
      <c r="I290" s="97">
        <f t="shared" si="147"/>
        <v>9950</v>
      </c>
      <c r="J290" s="97">
        <f t="shared" si="147"/>
        <v>8035.1</v>
      </c>
      <c r="K290" s="97">
        <f t="shared" si="147"/>
        <v>0</v>
      </c>
      <c r="L290" s="97">
        <f t="shared" si="147"/>
        <v>0</v>
      </c>
      <c r="M290" s="120"/>
    </row>
    <row r="291" spans="1:13" s="82" customFormat="1" ht="16.5" customHeight="1" x14ac:dyDescent="0.25">
      <c r="A291" s="142"/>
      <c r="B291" s="164"/>
      <c r="C291" s="144"/>
      <c r="D291" s="98" t="s">
        <v>394</v>
      </c>
      <c r="E291" s="97">
        <f>SUM(E279,E283,E287)</f>
        <v>12175</v>
      </c>
      <c r="F291" s="97">
        <f t="shared" ref="F291:L292" si="148">SUM(F279,F283,F287)</f>
        <v>8027.2999999999993</v>
      </c>
      <c r="G291" s="97">
        <f t="shared" si="148"/>
        <v>1000</v>
      </c>
      <c r="H291" s="97">
        <f t="shared" si="148"/>
        <v>670</v>
      </c>
      <c r="I291" s="97">
        <f t="shared" si="148"/>
        <v>11175</v>
      </c>
      <c r="J291" s="97">
        <f t="shared" si="148"/>
        <v>7357.3</v>
      </c>
      <c r="K291" s="97">
        <f t="shared" si="148"/>
        <v>0</v>
      </c>
      <c r="L291" s="97">
        <f t="shared" si="148"/>
        <v>0</v>
      </c>
      <c r="M291" s="120"/>
    </row>
    <row r="292" spans="1:13" s="82" customFormat="1" ht="21.75" customHeight="1" x14ac:dyDescent="0.25">
      <c r="A292" s="104"/>
      <c r="B292" s="105"/>
      <c r="C292" s="104"/>
      <c r="D292" s="98" t="s">
        <v>600</v>
      </c>
      <c r="E292" s="97">
        <f>SUM(E280,E284,E288)</f>
        <v>12835</v>
      </c>
      <c r="F292" s="97">
        <f t="shared" si="148"/>
        <v>12074.8</v>
      </c>
      <c r="G292" s="97">
        <f t="shared" si="148"/>
        <v>1000</v>
      </c>
      <c r="H292" s="97">
        <f t="shared" si="148"/>
        <v>5528</v>
      </c>
      <c r="I292" s="97">
        <f t="shared" si="148"/>
        <v>11835</v>
      </c>
      <c r="J292" s="97">
        <f t="shared" si="148"/>
        <v>6546.8</v>
      </c>
      <c r="K292" s="97">
        <f t="shared" si="148"/>
        <v>0</v>
      </c>
      <c r="L292" s="97">
        <f t="shared" si="148"/>
        <v>0</v>
      </c>
      <c r="M292" s="167"/>
    </row>
    <row r="293" spans="1:13" s="82" customFormat="1" ht="21.75" customHeight="1" x14ac:dyDescent="0.25">
      <c r="A293" s="229" t="s">
        <v>580</v>
      </c>
      <c r="B293" s="230"/>
      <c r="C293" s="230"/>
      <c r="D293" s="230"/>
      <c r="E293" s="230"/>
      <c r="F293" s="230"/>
      <c r="G293" s="230"/>
      <c r="H293" s="230"/>
      <c r="I293" s="230"/>
      <c r="J293" s="230"/>
      <c r="K293" s="230"/>
      <c r="L293" s="230"/>
      <c r="M293" s="231"/>
    </row>
    <row r="294" spans="1:13" s="82" customFormat="1" ht="21.75" customHeight="1" x14ac:dyDescent="0.25">
      <c r="A294" s="206">
        <v>1</v>
      </c>
      <c r="B294" s="207" t="s">
        <v>378</v>
      </c>
      <c r="C294" s="203" t="s">
        <v>401</v>
      </c>
      <c r="D294" s="98" t="s">
        <v>343</v>
      </c>
      <c r="E294" s="156">
        <f>SUM(E295:E297)</f>
        <v>7140.3</v>
      </c>
      <c r="F294" s="156">
        <f t="shared" ref="F294:L294" si="149">SUM(F295:F297)</f>
        <v>4111.2000000000007</v>
      </c>
      <c r="G294" s="156">
        <f t="shared" si="149"/>
        <v>7140.3</v>
      </c>
      <c r="H294" s="156">
        <f t="shared" si="149"/>
        <v>4111.2000000000007</v>
      </c>
      <c r="I294" s="156">
        <f t="shared" si="149"/>
        <v>0</v>
      </c>
      <c r="J294" s="156">
        <f t="shared" si="149"/>
        <v>0</v>
      </c>
      <c r="K294" s="156">
        <f t="shared" si="149"/>
        <v>0</v>
      </c>
      <c r="L294" s="156">
        <f t="shared" si="149"/>
        <v>0</v>
      </c>
      <c r="M294" s="168"/>
    </row>
    <row r="295" spans="1:13" s="82" customFormat="1" ht="23.25" customHeight="1" x14ac:dyDescent="0.25">
      <c r="A295" s="198"/>
      <c r="B295" s="201"/>
      <c r="C295" s="204"/>
      <c r="D295" s="83" t="s">
        <v>23</v>
      </c>
      <c r="E295" s="93">
        <f t="shared" ref="E295:E297" si="150">SUM(G295,I295,K295)</f>
        <v>2148.3000000000002</v>
      </c>
      <c r="F295" s="84">
        <f>SUM(H295,J295,L295)</f>
        <v>2148.3000000000002</v>
      </c>
      <c r="G295" s="84">
        <v>2148.3000000000002</v>
      </c>
      <c r="H295" s="84">
        <v>2148.3000000000002</v>
      </c>
      <c r="I295" s="84">
        <v>0</v>
      </c>
      <c r="J295" s="84">
        <v>0</v>
      </c>
      <c r="K295" s="84">
        <v>0</v>
      </c>
      <c r="L295" s="156">
        <v>0</v>
      </c>
      <c r="M295" s="90" t="s">
        <v>483</v>
      </c>
    </row>
    <row r="296" spans="1:13" s="82" customFormat="1" ht="60.75" customHeight="1" x14ac:dyDescent="0.25">
      <c r="A296" s="198"/>
      <c r="B296" s="201"/>
      <c r="C296" s="204"/>
      <c r="D296" s="83" t="s">
        <v>394</v>
      </c>
      <c r="E296" s="87">
        <f t="shared" ref="E296" si="151">SUM(G296,I296,K296)</f>
        <v>2496</v>
      </c>
      <c r="F296" s="87">
        <f>SUM(H296,J296,L296)</f>
        <v>1962.9</v>
      </c>
      <c r="G296" s="91">
        <v>2496</v>
      </c>
      <c r="H296" s="87">
        <v>1962.9</v>
      </c>
      <c r="I296" s="84">
        <v>0</v>
      </c>
      <c r="J296" s="84">
        <v>0</v>
      </c>
      <c r="K296" s="84">
        <v>0</v>
      </c>
      <c r="L296" s="84">
        <v>0</v>
      </c>
      <c r="M296" s="88" t="s">
        <v>524</v>
      </c>
    </row>
    <row r="297" spans="1:13" s="82" customFormat="1" ht="195" x14ac:dyDescent="0.25">
      <c r="A297" s="199"/>
      <c r="B297" s="202"/>
      <c r="C297" s="205"/>
      <c r="D297" s="83" t="s">
        <v>600</v>
      </c>
      <c r="E297" s="87">
        <f t="shared" si="150"/>
        <v>2496</v>
      </c>
      <c r="F297" s="87">
        <v>0</v>
      </c>
      <c r="G297" s="91">
        <v>2496</v>
      </c>
      <c r="H297" s="87">
        <v>0</v>
      </c>
      <c r="I297" s="84">
        <v>0</v>
      </c>
      <c r="J297" s="84">
        <v>0</v>
      </c>
      <c r="K297" s="84">
        <v>0</v>
      </c>
      <c r="L297" s="84">
        <v>0</v>
      </c>
      <c r="M297" s="88" t="s">
        <v>678</v>
      </c>
    </row>
    <row r="298" spans="1:13" s="82" customFormat="1" ht="18" customHeight="1" x14ac:dyDescent="0.25">
      <c r="A298" s="206">
        <v>2</v>
      </c>
      <c r="B298" s="207" t="s">
        <v>374</v>
      </c>
      <c r="C298" s="203" t="s">
        <v>401</v>
      </c>
      <c r="D298" s="98" t="s">
        <v>343</v>
      </c>
      <c r="E298" s="87">
        <f>SUM(E299:E301)</f>
        <v>511560</v>
      </c>
      <c r="F298" s="87">
        <f t="shared" ref="F298:L298" si="152">SUM(F299:F301)</f>
        <v>483810</v>
      </c>
      <c r="G298" s="87">
        <f t="shared" si="152"/>
        <v>74658</v>
      </c>
      <c r="H298" s="87">
        <f t="shared" si="152"/>
        <v>39106.699999999997</v>
      </c>
      <c r="I298" s="87">
        <f t="shared" si="152"/>
        <v>0</v>
      </c>
      <c r="J298" s="87">
        <f t="shared" si="152"/>
        <v>0</v>
      </c>
      <c r="K298" s="87">
        <f t="shared" si="152"/>
        <v>436902</v>
      </c>
      <c r="L298" s="87">
        <f t="shared" si="152"/>
        <v>444703.3</v>
      </c>
      <c r="M298" s="88"/>
    </row>
    <row r="299" spans="1:13" s="82" customFormat="1" x14ac:dyDescent="0.25">
      <c r="A299" s="198"/>
      <c r="B299" s="201"/>
      <c r="C299" s="204"/>
      <c r="D299" s="83" t="s">
        <v>23</v>
      </c>
      <c r="E299" s="84">
        <f>SUM(G299,K299)</f>
        <v>170520</v>
      </c>
      <c r="F299" s="84">
        <f>SUM(H299,L299)</f>
        <v>156216</v>
      </c>
      <c r="G299" s="93">
        <v>24886</v>
      </c>
      <c r="H299" s="174">
        <v>8870</v>
      </c>
      <c r="I299" s="84">
        <v>0</v>
      </c>
      <c r="J299" s="84">
        <v>0</v>
      </c>
      <c r="K299" s="175">
        <v>145634</v>
      </c>
      <c r="L299" s="84">
        <v>147346</v>
      </c>
      <c r="M299" s="90" t="s">
        <v>483</v>
      </c>
    </row>
    <row r="300" spans="1:13" s="82" customFormat="1" ht="87.75" customHeight="1" x14ac:dyDescent="0.25">
      <c r="A300" s="198"/>
      <c r="B300" s="201"/>
      <c r="C300" s="204"/>
      <c r="D300" s="83" t="s">
        <v>394</v>
      </c>
      <c r="E300" s="87">
        <f t="shared" ref="E300" si="153">SUM(G300,I300,K300)</f>
        <v>170520</v>
      </c>
      <c r="F300" s="176">
        <v>157002</v>
      </c>
      <c r="G300" s="91">
        <v>24886</v>
      </c>
      <c r="H300" s="84">
        <v>11368</v>
      </c>
      <c r="I300" s="84">
        <v>0</v>
      </c>
      <c r="J300" s="84">
        <v>0</v>
      </c>
      <c r="K300" s="91">
        <v>145634</v>
      </c>
      <c r="L300" s="87">
        <v>145634</v>
      </c>
      <c r="M300" s="88" t="s">
        <v>525</v>
      </c>
    </row>
    <row r="301" spans="1:13" s="82" customFormat="1" ht="90" x14ac:dyDescent="0.25">
      <c r="A301" s="199"/>
      <c r="B301" s="202"/>
      <c r="C301" s="205"/>
      <c r="D301" s="83" t="s">
        <v>600</v>
      </c>
      <c r="E301" s="87">
        <f t="shared" ref="E301" si="154">SUM(G301,I301,K301)</f>
        <v>170520</v>
      </c>
      <c r="F301" s="87">
        <f>SUM(H301,J301,L301)</f>
        <v>170592</v>
      </c>
      <c r="G301" s="91">
        <v>24886</v>
      </c>
      <c r="H301" s="84">
        <v>18868.7</v>
      </c>
      <c r="I301" s="84">
        <v>0</v>
      </c>
      <c r="J301" s="84">
        <v>0</v>
      </c>
      <c r="K301" s="91">
        <v>145634</v>
      </c>
      <c r="L301" s="87">
        <v>151723.29999999999</v>
      </c>
      <c r="M301" s="88" t="s">
        <v>679</v>
      </c>
    </row>
    <row r="302" spans="1:13" s="82" customFormat="1" ht="21.75" customHeight="1" x14ac:dyDescent="0.25">
      <c r="A302" s="206">
        <v>3</v>
      </c>
      <c r="B302" s="207" t="s">
        <v>375</v>
      </c>
      <c r="C302" s="203" t="s">
        <v>401</v>
      </c>
      <c r="D302" s="98" t="s">
        <v>343</v>
      </c>
      <c r="E302" s="87">
        <f>SUM(E303:E305)</f>
        <v>2986</v>
      </c>
      <c r="F302" s="87">
        <f t="shared" ref="F302:L302" si="155">SUM(F303:F305)</f>
        <v>2893.2</v>
      </c>
      <c r="G302" s="87">
        <f t="shared" si="155"/>
        <v>0</v>
      </c>
      <c r="H302" s="87">
        <f t="shared" si="155"/>
        <v>0</v>
      </c>
      <c r="I302" s="87">
        <f t="shared" si="155"/>
        <v>2986</v>
      </c>
      <c r="J302" s="87">
        <f t="shared" si="155"/>
        <v>2893.2</v>
      </c>
      <c r="K302" s="87">
        <f t="shared" si="155"/>
        <v>0</v>
      </c>
      <c r="L302" s="87">
        <f t="shared" si="155"/>
        <v>0</v>
      </c>
      <c r="M302" s="88"/>
    </row>
    <row r="303" spans="1:13" s="82" customFormat="1" ht="21" customHeight="1" x14ac:dyDescent="0.25">
      <c r="A303" s="198"/>
      <c r="B303" s="201"/>
      <c r="C303" s="204"/>
      <c r="D303" s="83" t="s">
        <v>23</v>
      </c>
      <c r="E303" s="93">
        <f t="shared" ref="E303" si="156">SUM(G303,I303,K303)</f>
        <v>938</v>
      </c>
      <c r="F303" s="93">
        <f>SUM(H303,J303,L303)</f>
        <v>938</v>
      </c>
      <c r="G303" s="84">
        <v>0</v>
      </c>
      <c r="H303" s="84">
        <v>0</v>
      </c>
      <c r="I303" s="93">
        <v>938</v>
      </c>
      <c r="J303" s="93">
        <v>938</v>
      </c>
      <c r="K303" s="84">
        <v>0</v>
      </c>
      <c r="L303" s="84">
        <v>0</v>
      </c>
      <c r="M303" s="90" t="s">
        <v>483</v>
      </c>
    </row>
    <row r="304" spans="1:13" s="82" customFormat="1" ht="62.25" customHeight="1" x14ac:dyDescent="0.25">
      <c r="A304" s="198"/>
      <c r="B304" s="201"/>
      <c r="C304" s="204"/>
      <c r="D304" s="83" t="s">
        <v>394</v>
      </c>
      <c r="E304" s="87">
        <f>SUM(G304,I304,K304)</f>
        <v>994</v>
      </c>
      <c r="F304" s="87">
        <f>SUM(H304,J304,L304)</f>
        <v>907.2</v>
      </c>
      <c r="G304" s="87">
        <v>0</v>
      </c>
      <c r="H304" s="87">
        <v>0</v>
      </c>
      <c r="I304" s="91">
        <v>994</v>
      </c>
      <c r="J304" s="87">
        <v>907.2</v>
      </c>
      <c r="K304" s="87">
        <v>0</v>
      </c>
      <c r="L304" s="87">
        <v>0</v>
      </c>
      <c r="M304" s="90" t="s">
        <v>526</v>
      </c>
    </row>
    <row r="305" spans="1:13" s="82" customFormat="1" ht="120" x14ac:dyDescent="0.25">
      <c r="A305" s="199"/>
      <c r="B305" s="202"/>
      <c r="C305" s="205"/>
      <c r="D305" s="83" t="s">
        <v>600</v>
      </c>
      <c r="E305" s="87">
        <v>1054</v>
      </c>
      <c r="F305" s="87">
        <f>SUM(H305,J305,L305)</f>
        <v>1048</v>
      </c>
      <c r="G305" s="87">
        <v>0</v>
      </c>
      <c r="H305" s="87">
        <v>0</v>
      </c>
      <c r="I305" s="91">
        <v>1054</v>
      </c>
      <c r="J305" s="87">
        <v>1048</v>
      </c>
      <c r="K305" s="87">
        <v>0</v>
      </c>
      <c r="L305" s="87">
        <v>0</v>
      </c>
      <c r="M305" s="141" t="s">
        <v>680</v>
      </c>
    </row>
    <row r="306" spans="1:13" s="82" customFormat="1" ht="19.5" customHeight="1" x14ac:dyDescent="0.25">
      <c r="A306" s="206">
        <v>4</v>
      </c>
      <c r="B306" s="207" t="s">
        <v>376</v>
      </c>
      <c r="C306" s="203" t="s">
        <v>401</v>
      </c>
      <c r="D306" s="98" t="s">
        <v>343</v>
      </c>
      <c r="E306" s="87">
        <f>SUM(E307:E309)</f>
        <v>3000</v>
      </c>
      <c r="F306" s="87">
        <f t="shared" ref="F306:L306" si="157">SUM(F307:F309)</f>
        <v>1369.1</v>
      </c>
      <c r="G306" s="87">
        <f t="shared" si="157"/>
        <v>3000</v>
      </c>
      <c r="H306" s="87">
        <f t="shared" si="157"/>
        <v>1369.1</v>
      </c>
      <c r="I306" s="87">
        <f t="shared" si="157"/>
        <v>0</v>
      </c>
      <c r="J306" s="87">
        <f t="shared" si="157"/>
        <v>0</v>
      </c>
      <c r="K306" s="87">
        <f t="shared" si="157"/>
        <v>0</v>
      </c>
      <c r="L306" s="87">
        <f t="shared" si="157"/>
        <v>0</v>
      </c>
      <c r="M306" s="90"/>
    </row>
    <row r="307" spans="1:13" s="82" customFormat="1" ht="18.75" customHeight="1" x14ac:dyDescent="0.25">
      <c r="A307" s="198"/>
      <c r="B307" s="201"/>
      <c r="C307" s="204"/>
      <c r="D307" s="83" t="s">
        <v>23</v>
      </c>
      <c r="E307" s="93">
        <f t="shared" ref="E307:E309" si="158">SUM(G307,I307,K307)</f>
        <v>2000</v>
      </c>
      <c r="F307" s="174">
        <f>SUM(H307,J307,L307)</f>
        <v>1209.0999999999999</v>
      </c>
      <c r="G307" s="93">
        <v>2000</v>
      </c>
      <c r="H307" s="174">
        <v>1209.0999999999999</v>
      </c>
      <c r="I307" s="84">
        <v>0</v>
      </c>
      <c r="J307" s="84">
        <v>0</v>
      </c>
      <c r="K307" s="84">
        <v>0</v>
      </c>
      <c r="L307" s="84">
        <v>0</v>
      </c>
      <c r="M307" s="90" t="s">
        <v>483</v>
      </c>
    </row>
    <row r="308" spans="1:13" s="82" customFormat="1" ht="29.25" customHeight="1" x14ac:dyDescent="0.25">
      <c r="A308" s="198"/>
      <c r="B308" s="201"/>
      <c r="C308" s="204"/>
      <c r="D308" s="83" t="s">
        <v>394</v>
      </c>
      <c r="E308" s="87">
        <f t="shared" ref="E308" si="159">SUM(G308,I308,K308)</f>
        <v>500</v>
      </c>
      <c r="F308" s="87">
        <f>SUM(H308,J308,L308)</f>
        <v>160</v>
      </c>
      <c r="G308" s="91">
        <v>500</v>
      </c>
      <c r="H308" s="87">
        <v>160</v>
      </c>
      <c r="I308" s="87">
        <v>0</v>
      </c>
      <c r="J308" s="87">
        <v>0</v>
      </c>
      <c r="K308" s="87">
        <v>0</v>
      </c>
      <c r="L308" s="87">
        <v>0</v>
      </c>
      <c r="M308" s="90" t="s">
        <v>527</v>
      </c>
    </row>
    <row r="309" spans="1:13" s="82" customFormat="1" ht="60" x14ac:dyDescent="0.25">
      <c r="A309" s="199"/>
      <c r="B309" s="202"/>
      <c r="C309" s="205"/>
      <c r="D309" s="83" t="s">
        <v>600</v>
      </c>
      <c r="E309" s="87">
        <f t="shared" si="158"/>
        <v>500</v>
      </c>
      <c r="F309" s="87">
        <v>0</v>
      </c>
      <c r="G309" s="91">
        <v>500</v>
      </c>
      <c r="H309" s="87">
        <v>0</v>
      </c>
      <c r="I309" s="87">
        <v>0</v>
      </c>
      <c r="J309" s="87">
        <v>0</v>
      </c>
      <c r="K309" s="87">
        <v>0</v>
      </c>
      <c r="L309" s="87">
        <v>0</v>
      </c>
      <c r="M309" s="90" t="s">
        <v>681</v>
      </c>
    </row>
    <row r="310" spans="1:13" s="82" customFormat="1" ht="17.25" customHeight="1" x14ac:dyDescent="0.25">
      <c r="A310" s="206">
        <v>5</v>
      </c>
      <c r="B310" s="207" t="s">
        <v>377</v>
      </c>
      <c r="C310" s="203" t="s">
        <v>401</v>
      </c>
      <c r="D310" s="98" t="s">
        <v>343</v>
      </c>
      <c r="E310" s="87">
        <f>SUM(E311:E313)</f>
        <v>29767.5</v>
      </c>
      <c r="F310" s="87">
        <f t="shared" ref="F310:L310" si="160">SUM(F311:F313)</f>
        <v>22077.899999999998</v>
      </c>
      <c r="G310" s="87">
        <f t="shared" si="160"/>
        <v>29767.5</v>
      </c>
      <c r="H310" s="87">
        <f t="shared" si="160"/>
        <v>22077.899999999998</v>
      </c>
      <c r="I310" s="87">
        <f t="shared" si="160"/>
        <v>0</v>
      </c>
      <c r="J310" s="87">
        <f t="shared" si="160"/>
        <v>0</v>
      </c>
      <c r="K310" s="87">
        <f t="shared" si="160"/>
        <v>0</v>
      </c>
      <c r="L310" s="87">
        <f t="shared" si="160"/>
        <v>0</v>
      </c>
      <c r="M310" s="90"/>
    </row>
    <row r="311" spans="1:13" s="82" customFormat="1" ht="18" customHeight="1" x14ac:dyDescent="0.25">
      <c r="A311" s="198"/>
      <c r="B311" s="201"/>
      <c r="C311" s="204"/>
      <c r="D311" s="83" t="s">
        <v>23</v>
      </c>
      <c r="E311" s="84">
        <f t="shared" ref="E311" si="161">SUM(G311,I311,K311)</f>
        <v>9278.4</v>
      </c>
      <c r="F311" s="84">
        <f>SUM(H311,J311,L311)</f>
        <v>9147.7000000000007</v>
      </c>
      <c r="G311" s="93">
        <v>9278.4</v>
      </c>
      <c r="H311" s="84">
        <v>9147.7000000000007</v>
      </c>
      <c r="I311" s="84">
        <v>0</v>
      </c>
      <c r="J311" s="84">
        <v>0</v>
      </c>
      <c r="K311" s="84">
        <v>0</v>
      </c>
      <c r="L311" s="84">
        <v>0</v>
      </c>
      <c r="M311" s="90" t="s">
        <v>483</v>
      </c>
    </row>
    <row r="312" spans="1:13" s="82" customFormat="1" x14ac:dyDescent="0.25">
      <c r="A312" s="198"/>
      <c r="B312" s="201"/>
      <c r="C312" s="204"/>
      <c r="D312" s="90" t="s">
        <v>394</v>
      </c>
      <c r="E312" s="87">
        <f t="shared" ref="E312" si="162">SUM(G312,I312,K312)</f>
        <v>10237.4</v>
      </c>
      <c r="F312" s="87">
        <f>SUM(H312,J312,L312)</f>
        <v>7240.9</v>
      </c>
      <c r="G312" s="87">
        <v>10237.4</v>
      </c>
      <c r="H312" s="87">
        <v>7240.9</v>
      </c>
      <c r="I312" s="87">
        <v>0</v>
      </c>
      <c r="J312" s="87">
        <v>0</v>
      </c>
      <c r="K312" s="87">
        <v>0</v>
      </c>
      <c r="L312" s="87">
        <v>0</v>
      </c>
      <c r="M312" s="90" t="s">
        <v>483</v>
      </c>
    </row>
    <row r="313" spans="1:13" s="82" customFormat="1" ht="195" x14ac:dyDescent="0.25">
      <c r="A313" s="199"/>
      <c r="B313" s="202"/>
      <c r="C313" s="205"/>
      <c r="D313" s="83" t="s">
        <v>600</v>
      </c>
      <c r="E313" s="87">
        <v>10251.700000000001</v>
      </c>
      <c r="F313" s="87">
        <f>SUM(H313,J313,L313)</f>
        <v>5689.3</v>
      </c>
      <c r="G313" s="87">
        <v>10251.700000000001</v>
      </c>
      <c r="H313" s="87">
        <v>5689.3</v>
      </c>
      <c r="I313" s="87">
        <v>0</v>
      </c>
      <c r="J313" s="87">
        <v>0</v>
      </c>
      <c r="K313" s="87">
        <v>0</v>
      </c>
      <c r="L313" s="87">
        <v>0</v>
      </c>
      <c r="M313" s="141" t="s">
        <v>683</v>
      </c>
    </row>
    <row r="314" spans="1:13" s="82" customFormat="1" ht="18.75" customHeight="1" x14ac:dyDescent="0.25">
      <c r="A314" s="206">
        <v>6</v>
      </c>
      <c r="B314" s="311" t="s">
        <v>409</v>
      </c>
      <c r="C314" s="203" t="s">
        <v>401</v>
      </c>
      <c r="D314" s="98" t="s">
        <v>343</v>
      </c>
      <c r="E314" s="87">
        <f>SUM(E315:E317)</f>
        <v>101100</v>
      </c>
      <c r="F314" s="87">
        <f t="shared" ref="F314:L314" si="163">SUM(F315:F317)</f>
        <v>32653.3</v>
      </c>
      <c r="G314" s="87">
        <f t="shared" si="163"/>
        <v>101100</v>
      </c>
      <c r="H314" s="87">
        <f t="shared" si="163"/>
        <v>32653.3</v>
      </c>
      <c r="I314" s="87">
        <f t="shared" si="163"/>
        <v>0</v>
      </c>
      <c r="J314" s="87">
        <f t="shared" si="163"/>
        <v>0</v>
      </c>
      <c r="K314" s="87">
        <f t="shared" si="163"/>
        <v>0</v>
      </c>
      <c r="L314" s="87">
        <f t="shared" si="163"/>
        <v>0</v>
      </c>
      <c r="M314" s="90"/>
    </row>
    <row r="315" spans="1:13" s="82" customFormat="1" ht="76.5" customHeight="1" x14ac:dyDescent="0.25">
      <c r="A315" s="198"/>
      <c r="B315" s="201"/>
      <c r="C315" s="204"/>
      <c r="D315" s="83" t="s">
        <v>23</v>
      </c>
      <c r="E315" s="156">
        <f t="shared" ref="E315" si="164">SUM(G315,I315,K315)</f>
        <v>32800</v>
      </c>
      <c r="F315" s="174">
        <f>SUM(H315,J315,L315)</f>
        <v>4828</v>
      </c>
      <c r="G315" s="177">
        <v>32800</v>
      </c>
      <c r="H315" s="174">
        <v>4828</v>
      </c>
      <c r="I315" s="156">
        <v>0</v>
      </c>
      <c r="J315" s="156">
        <v>0</v>
      </c>
      <c r="K315" s="156">
        <v>0</v>
      </c>
      <c r="L315" s="156">
        <v>0</v>
      </c>
      <c r="M315" s="90" t="s">
        <v>528</v>
      </c>
    </row>
    <row r="316" spans="1:13" s="85" customFormat="1" ht="75" x14ac:dyDescent="0.25">
      <c r="A316" s="198"/>
      <c r="B316" s="201"/>
      <c r="C316" s="204"/>
      <c r="D316" s="83" t="s">
        <v>394</v>
      </c>
      <c r="E316" s="87">
        <f t="shared" ref="E316" si="165">SUM(G316,I316,K316)</f>
        <v>33700</v>
      </c>
      <c r="F316" s="87">
        <f>SUM(H316,J316,L316)</f>
        <v>9642.7000000000007</v>
      </c>
      <c r="G316" s="87">
        <v>33700</v>
      </c>
      <c r="H316" s="87">
        <v>9642.7000000000007</v>
      </c>
      <c r="I316" s="87">
        <v>0</v>
      </c>
      <c r="J316" s="87">
        <v>0</v>
      </c>
      <c r="K316" s="87">
        <v>0</v>
      </c>
      <c r="L316" s="87">
        <v>0</v>
      </c>
      <c r="M316" s="90" t="s">
        <v>528</v>
      </c>
    </row>
    <row r="317" spans="1:13" s="85" customFormat="1" ht="60" x14ac:dyDescent="0.25">
      <c r="A317" s="199"/>
      <c r="B317" s="202"/>
      <c r="C317" s="204"/>
      <c r="D317" s="83" t="s">
        <v>600</v>
      </c>
      <c r="E317" s="87">
        <v>34600</v>
      </c>
      <c r="F317" s="87">
        <f>SUM(H317,J317,L317)</f>
        <v>18182.599999999999</v>
      </c>
      <c r="G317" s="87">
        <v>34600</v>
      </c>
      <c r="H317" s="87">
        <v>18182.599999999999</v>
      </c>
      <c r="I317" s="87">
        <v>0</v>
      </c>
      <c r="J317" s="87">
        <v>0</v>
      </c>
      <c r="K317" s="87">
        <v>0</v>
      </c>
      <c r="L317" s="87">
        <v>0</v>
      </c>
      <c r="M317" s="90" t="s">
        <v>682</v>
      </c>
    </row>
    <row r="318" spans="1:13" s="85" customFormat="1" x14ac:dyDescent="0.25">
      <c r="A318" s="142"/>
      <c r="B318" s="178"/>
      <c r="C318" s="179"/>
      <c r="D318" s="98" t="s">
        <v>343</v>
      </c>
      <c r="E318" s="145">
        <f>SUM(E319:E321)</f>
        <v>655553.80000000005</v>
      </c>
      <c r="F318" s="145">
        <f t="shared" ref="F318:L318" si="166">SUM(F319:F321)</f>
        <v>546914.70000000007</v>
      </c>
      <c r="G318" s="145">
        <f t="shared" si="166"/>
        <v>215665.8</v>
      </c>
      <c r="H318" s="145">
        <f t="shared" si="166"/>
        <v>99318.2</v>
      </c>
      <c r="I318" s="145">
        <f t="shared" si="166"/>
        <v>2986</v>
      </c>
      <c r="J318" s="145">
        <f t="shared" si="166"/>
        <v>2893.2</v>
      </c>
      <c r="K318" s="145">
        <f t="shared" si="166"/>
        <v>436902</v>
      </c>
      <c r="L318" s="145">
        <f t="shared" si="166"/>
        <v>444703.3</v>
      </c>
      <c r="M318" s="94"/>
    </row>
    <row r="319" spans="1:13" s="85" customFormat="1" x14ac:dyDescent="0.25">
      <c r="A319" s="142"/>
      <c r="B319" s="178"/>
      <c r="C319" s="179"/>
      <c r="D319" s="112" t="s">
        <v>23</v>
      </c>
      <c r="E319" s="145">
        <f>SUM(E295,E299,E303,E307,E311,E315)</f>
        <v>217684.69999999998</v>
      </c>
      <c r="F319" s="145">
        <f t="shared" ref="F319:L319" si="167">SUM(F295,F299,F303,F307,F311,F315)</f>
        <v>174487.1</v>
      </c>
      <c r="G319" s="145">
        <f t="shared" si="167"/>
        <v>71112.7</v>
      </c>
      <c r="H319" s="145">
        <f t="shared" si="167"/>
        <v>26203.1</v>
      </c>
      <c r="I319" s="145">
        <f t="shared" si="167"/>
        <v>938</v>
      </c>
      <c r="J319" s="145">
        <f t="shared" si="167"/>
        <v>938</v>
      </c>
      <c r="K319" s="145">
        <f t="shared" si="167"/>
        <v>145634</v>
      </c>
      <c r="L319" s="145">
        <f t="shared" si="167"/>
        <v>147346</v>
      </c>
      <c r="M319" s="94"/>
    </row>
    <row r="320" spans="1:13" s="82" customFormat="1" x14ac:dyDescent="0.25">
      <c r="A320" s="142"/>
      <c r="B320" s="178"/>
      <c r="C320" s="179"/>
      <c r="D320" s="98" t="s">
        <v>394</v>
      </c>
      <c r="E320" s="130">
        <f>SUM(E296,E300,E304,E308,E312,E316)</f>
        <v>218447.4</v>
      </c>
      <c r="F320" s="130">
        <f t="shared" ref="F320:L321" si="168">SUM(F296,F300,F304,F308,F312,F316)</f>
        <v>176915.7</v>
      </c>
      <c r="G320" s="130">
        <f t="shared" si="168"/>
        <v>71819.399999999994</v>
      </c>
      <c r="H320" s="130">
        <f t="shared" si="168"/>
        <v>30374.5</v>
      </c>
      <c r="I320" s="130">
        <f t="shared" si="168"/>
        <v>994</v>
      </c>
      <c r="J320" s="130">
        <f t="shared" si="168"/>
        <v>907.2</v>
      </c>
      <c r="K320" s="130">
        <f t="shared" si="168"/>
        <v>145634</v>
      </c>
      <c r="L320" s="130">
        <f t="shared" si="168"/>
        <v>145634</v>
      </c>
      <c r="M320" s="94"/>
    </row>
    <row r="321" spans="1:13" s="82" customFormat="1" ht="15.75" customHeight="1" x14ac:dyDescent="0.25">
      <c r="A321" s="104"/>
      <c r="B321" s="104"/>
      <c r="C321" s="104"/>
      <c r="D321" s="98" t="s">
        <v>600</v>
      </c>
      <c r="E321" s="130">
        <f>SUM(E297,E301,E305,E309,E313,E317)</f>
        <v>219421.7</v>
      </c>
      <c r="F321" s="130">
        <f t="shared" si="168"/>
        <v>195511.9</v>
      </c>
      <c r="G321" s="130">
        <f t="shared" si="168"/>
        <v>72733.7</v>
      </c>
      <c r="H321" s="130">
        <f t="shared" si="168"/>
        <v>42740.6</v>
      </c>
      <c r="I321" s="130">
        <f t="shared" si="168"/>
        <v>1054</v>
      </c>
      <c r="J321" s="130">
        <f t="shared" si="168"/>
        <v>1048</v>
      </c>
      <c r="K321" s="130">
        <f t="shared" si="168"/>
        <v>145634</v>
      </c>
      <c r="L321" s="130">
        <f t="shared" si="168"/>
        <v>151723.29999999999</v>
      </c>
      <c r="M321" s="122"/>
    </row>
    <row r="322" spans="1:13" s="82" customFormat="1" ht="15.75" x14ac:dyDescent="0.25">
      <c r="A322" s="229" t="s">
        <v>581</v>
      </c>
      <c r="B322" s="230"/>
      <c r="C322" s="230"/>
      <c r="D322" s="230"/>
      <c r="E322" s="230"/>
      <c r="F322" s="230"/>
      <c r="G322" s="230"/>
      <c r="H322" s="230"/>
      <c r="I322" s="230"/>
      <c r="J322" s="230"/>
      <c r="K322" s="230"/>
      <c r="L322" s="230"/>
      <c r="M322" s="231"/>
    </row>
    <row r="323" spans="1:13" s="82" customFormat="1" x14ac:dyDescent="0.25">
      <c r="A323" s="206">
        <v>1</v>
      </c>
      <c r="B323" s="207" t="s">
        <v>529</v>
      </c>
      <c r="C323" s="203" t="s">
        <v>401</v>
      </c>
      <c r="D323" s="98" t="s">
        <v>343</v>
      </c>
      <c r="E323" s="156">
        <f>SUM(E324:E326)</f>
        <v>1580</v>
      </c>
      <c r="F323" s="156">
        <f t="shared" ref="F323:L323" si="169">SUM(F324:F326)</f>
        <v>920</v>
      </c>
      <c r="G323" s="156">
        <f t="shared" si="169"/>
        <v>0</v>
      </c>
      <c r="H323" s="156">
        <f t="shared" si="169"/>
        <v>0</v>
      </c>
      <c r="I323" s="156">
        <f t="shared" si="169"/>
        <v>270</v>
      </c>
      <c r="J323" s="156">
        <f t="shared" si="169"/>
        <v>150</v>
      </c>
      <c r="K323" s="156">
        <f t="shared" si="169"/>
        <v>1310</v>
      </c>
      <c r="L323" s="156">
        <f t="shared" si="169"/>
        <v>770</v>
      </c>
      <c r="M323" s="180"/>
    </row>
    <row r="324" spans="1:13" s="82" customFormat="1" ht="75" x14ac:dyDescent="0.25">
      <c r="A324" s="288"/>
      <c r="B324" s="283"/>
      <c r="C324" s="312"/>
      <c r="D324" s="83" t="s">
        <v>23</v>
      </c>
      <c r="E324" s="84">
        <f t="shared" ref="E324:E330" si="170">SUM(G324,I324,K324)</f>
        <v>260</v>
      </c>
      <c r="F324" s="93">
        <f t="shared" ref="F324:F330" si="171">SUM(H324,J324,L324)</f>
        <v>260</v>
      </c>
      <c r="G324" s="84">
        <v>0</v>
      </c>
      <c r="H324" s="84">
        <v>0</v>
      </c>
      <c r="I324" s="93">
        <v>30</v>
      </c>
      <c r="J324" s="93">
        <v>30</v>
      </c>
      <c r="K324" s="93">
        <v>230</v>
      </c>
      <c r="L324" s="93">
        <v>230</v>
      </c>
      <c r="M324" s="90" t="s">
        <v>531</v>
      </c>
    </row>
    <row r="325" spans="1:13" s="82" customFormat="1" ht="74.25" customHeight="1" x14ac:dyDescent="0.25">
      <c r="A325" s="288"/>
      <c r="B325" s="283"/>
      <c r="C325" s="312"/>
      <c r="D325" s="90" t="s">
        <v>394</v>
      </c>
      <c r="E325" s="156">
        <f t="shared" ref="E325" si="172">SUM(G325,I325,K325)</f>
        <v>660</v>
      </c>
      <c r="F325" s="156">
        <f t="shared" ref="F325" si="173">SUM(H325,J325,L325)</f>
        <v>660</v>
      </c>
      <c r="G325" s="156">
        <v>0</v>
      </c>
      <c r="H325" s="156">
        <v>0</v>
      </c>
      <c r="I325" s="156">
        <v>120</v>
      </c>
      <c r="J325" s="156">
        <v>120</v>
      </c>
      <c r="K325" s="156">
        <v>540</v>
      </c>
      <c r="L325" s="156">
        <v>540</v>
      </c>
      <c r="M325" s="181" t="s">
        <v>530</v>
      </c>
    </row>
    <row r="326" spans="1:13" s="82" customFormat="1" ht="15" customHeight="1" x14ac:dyDescent="0.25">
      <c r="A326" s="289"/>
      <c r="B326" s="284"/>
      <c r="C326" s="312"/>
      <c r="D326" s="90" t="s">
        <v>600</v>
      </c>
      <c r="E326" s="156">
        <f t="shared" si="170"/>
        <v>660</v>
      </c>
      <c r="F326" s="156">
        <v>0</v>
      </c>
      <c r="G326" s="156">
        <v>0</v>
      </c>
      <c r="H326" s="156">
        <v>0</v>
      </c>
      <c r="I326" s="156">
        <v>120</v>
      </c>
      <c r="J326" s="156">
        <v>0</v>
      </c>
      <c r="K326" s="156">
        <v>540</v>
      </c>
      <c r="L326" s="156">
        <v>0</v>
      </c>
      <c r="M326" s="88" t="s">
        <v>625</v>
      </c>
    </row>
    <row r="327" spans="1:13" s="82" customFormat="1" ht="50.25" customHeight="1" x14ac:dyDescent="0.25">
      <c r="A327" s="206">
        <v>2</v>
      </c>
      <c r="B327" s="207" t="s">
        <v>684</v>
      </c>
      <c r="C327" s="203" t="s">
        <v>401</v>
      </c>
      <c r="D327" s="271" t="s">
        <v>23</v>
      </c>
      <c r="E327" s="219">
        <f t="shared" si="170"/>
        <v>0.3</v>
      </c>
      <c r="F327" s="219">
        <f t="shared" si="171"/>
        <v>0.3</v>
      </c>
      <c r="G327" s="219">
        <v>0</v>
      </c>
      <c r="H327" s="219">
        <v>0</v>
      </c>
      <c r="I327" s="219">
        <v>0</v>
      </c>
      <c r="J327" s="219">
        <v>0</v>
      </c>
      <c r="K327" s="195">
        <v>0.3</v>
      </c>
      <c r="L327" s="219">
        <v>0.3</v>
      </c>
      <c r="M327" s="207" t="s">
        <v>532</v>
      </c>
    </row>
    <row r="328" spans="1:13" s="82" customFormat="1" ht="43.5" customHeight="1" x14ac:dyDescent="0.25">
      <c r="A328" s="237"/>
      <c r="B328" s="249"/>
      <c r="C328" s="238"/>
      <c r="D328" s="313"/>
      <c r="E328" s="296">
        <f t="shared" si="170"/>
        <v>0</v>
      </c>
      <c r="F328" s="296">
        <f t="shared" si="171"/>
        <v>0</v>
      </c>
      <c r="G328" s="296"/>
      <c r="H328" s="296"/>
      <c r="I328" s="296"/>
      <c r="J328" s="296"/>
      <c r="K328" s="297"/>
      <c r="L328" s="296"/>
      <c r="M328" s="202"/>
    </row>
    <row r="329" spans="1:13" s="82" customFormat="1" ht="210" x14ac:dyDescent="0.25">
      <c r="A329" s="76" t="s">
        <v>19</v>
      </c>
      <c r="B329" s="90" t="s">
        <v>533</v>
      </c>
      <c r="C329" s="155" t="s">
        <v>401</v>
      </c>
      <c r="D329" s="23" t="s">
        <v>23</v>
      </c>
      <c r="E329" s="84">
        <f t="shared" si="170"/>
        <v>110</v>
      </c>
      <c r="F329" s="84">
        <f t="shared" si="171"/>
        <v>110</v>
      </c>
      <c r="G329" s="84">
        <v>0</v>
      </c>
      <c r="H329" s="84">
        <v>0</v>
      </c>
      <c r="I329" s="84">
        <v>0</v>
      </c>
      <c r="J329" s="84">
        <v>0</v>
      </c>
      <c r="K329" s="93">
        <v>110</v>
      </c>
      <c r="L329" s="84">
        <v>110</v>
      </c>
      <c r="M329" s="90" t="s">
        <v>534</v>
      </c>
    </row>
    <row r="330" spans="1:13" s="82" customFormat="1" ht="75" x14ac:dyDescent="0.25">
      <c r="A330" s="76" t="s">
        <v>31</v>
      </c>
      <c r="B330" s="90" t="s">
        <v>535</v>
      </c>
      <c r="C330" s="155" t="s">
        <v>401</v>
      </c>
      <c r="D330" s="23" t="s">
        <v>23</v>
      </c>
      <c r="E330" s="84">
        <f t="shared" si="170"/>
        <v>100</v>
      </c>
      <c r="F330" s="84">
        <f t="shared" si="171"/>
        <v>100</v>
      </c>
      <c r="G330" s="84">
        <v>0</v>
      </c>
      <c r="H330" s="84">
        <v>0</v>
      </c>
      <c r="I330" s="84">
        <v>0</v>
      </c>
      <c r="J330" s="84">
        <v>0</v>
      </c>
      <c r="K330" s="93">
        <v>100</v>
      </c>
      <c r="L330" s="84">
        <v>100</v>
      </c>
      <c r="M330" s="90" t="s">
        <v>536</v>
      </c>
    </row>
    <row r="331" spans="1:13" s="82" customFormat="1" ht="150" x14ac:dyDescent="0.25">
      <c r="A331" s="76" t="s">
        <v>34</v>
      </c>
      <c r="B331" s="90" t="s">
        <v>537</v>
      </c>
      <c r="C331" s="155" t="s">
        <v>401</v>
      </c>
      <c r="D331" s="23" t="s">
        <v>23</v>
      </c>
      <c r="E331" s="93">
        <f t="shared" ref="E331" si="174">SUM(G331,I331,K331)</f>
        <v>4</v>
      </c>
      <c r="F331" s="84">
        <f t="shared" ref="F331" si="175">SUM(H331,J331,L331)</f>
        <v>4</v>
      </c>
      <c r="G331" s="84">
        <v>0</v>
      </c>
      <c r="H331" s="84">
        <v>0</v>
      </c>
      <c r="I331" s="84">
        <v>0</v>
      </c>
      <c r="J331" s="84">
        <v>0</v>
      </c>
      <c r="K331" s="93">
        <v>4</v>
      </c>
      <c r="L331" s="84">
        <v>4</v>
      </c>
      <c r="M331" s="83" t="s">
        <v>483</v>
      </c>
    </row>
    <row r="332" spans="1:13" s="82" customFormat="1" ht="45" x14ac:dyDescent="0.25">
      <c r="A332" s="76" t="s">
        <v>37</v>
      </c>
      <c r="B332" s="83" t="s">
        <v>650</v>
      </c>
      <c r="C332" s="155" t="s">
        <v>401</v>
      </c>
      <c r="D332" s="23" t="s">
        <v>600</v>
      </c>
      <c r="E332" s="93">
        <v>500</v>
      </c>
      <c r="F332" s="84">
        <v>0</v>
      </c>
      <c r="G332" s="84">
        <v>0</v>
      </c>
      <c r="H332" s="84">
        <v>0</v>
      </c>
      <c r="I332" s="84">
        <v>0</v>
      </c>
      <c r="J332" s="84">
        <v>0</v>
      </c>
      <c r="K332" s="93">
        <v>500</v>
      </c>
      <c r="L332" s="84">
        <v>0</v>
      </c>
      <c r="M332" s="88" t="s">
        <v>625</v>
      </c>
    </row>
    <row r="333" spans="1:13" s="82" customFormat="1" x14ac:dyDescent="0.25">
      <c r="A333" s="180"/>
      <c r="B333" s="180"/>
      <c r="C333" s="180"/>
      <c r="D333" s="98" t="s">
        <v>343</v>
      </c>
      <c r="E333" s="182">
        <f>SUM(E334:E336)</f>
        <v>2294.3000000000002</v>
      </c>
      <c r="F333" s="182">
        <f t="shared" ref="F333:L333" si="176">SUM(F334:F336)</f>
        <v>1134.3</v>
      </c>
      <c r="G333" s="182">
        <f t="shared" si="176"/>
        <v>0</v>
      </c>
      <c r="H333" s="182">
        <f t="shared" si="176"/>
        <v>0</v>
      </c>
      <c r="I333" s="182">
        <f t="shared" si="176"/>
        <v>270</v>
      </c>
      <c r="J333" s="182">
        <f t="shared" si="176"/>
        <v>150</v>
      </c>
      <c r="K333" s="182">
        <f t="shared" si="176"/>
        <v>2024.3</v>
      </c>
      <c r="L333" s="182">
        <f t="shared" si="176"/>
        <v>984.3</v>
      </c>
      <c r="M333" s="180"/>
    </row>
    <row r="334" spans="1:13" s="82" customFormat="1" ht="15.75" customHeight="1" x14ac:dyDescent="0.25">
      <c r="A334" s="180"/>
      <c r="B334" s="180"/>
      <c r="C334" s="180"/>
      <c r="D334" s="112" t="s">
        <v>23</v>
      </c>
      <c r="E334" s="182">
        <f t="shared" ref="E334:L334" si="177">SUM(E324,E327,E329,E330,E331)</f>
        <v>474.3</v>
      </c>
      <c r="F334" s="182">
        <f t="shared" si="177"/>
        <v>474.3</v>
      </c>
      <c r="G334" s="182">
        <f t="shared" si="177"/>
        <v>0</v>
      </c>
      <c r="H334" s="182">
        <f t="shared" si="177"/>
        <v>0</v>
      </c>
      <c r="I334" s="182">
        <f t="shared" si="177"/>
        <v>30</v>
      </c>
      <c r="J334" s="182">
        <f t="shared" si="177"/>
        <v>30</v>
      </c>
      <c r="K334" s="182">
        <f t="shared" si="177"/>
        <v>444.3</v>
      </c>
      <c r="L334" s="182">
        <f t="shared" si="177"/>
        <v>444.3</v>
      </c>
      <c r="M334" s="180"/>
    </row>
    <row r="335" spans="1:13" s="82" customFormat="1" ht="15.75" customHeight="1" x14ac:dyDescent="0.25">
      <c r="A335" s="180"/>
      <c r="B335" s="180"/>
      <c r="C335" s="180"/>
      <c r="D335" s="98" t="s">
        <v>394</v>
      </c>
      <c r="E335" s="182">
        <f t="shared" ref="E335:L335" si="178">SUM(E325)</f>
        <v>660</v>
      </c>
      <c r="F335" s="182">
        <f t="shared" si="178"/>
        <v>660</v>
      </c>
      <c r="G335" s="182">
        <f t="shared" si="178"/>
        <v>0</v>
      </c>
      <c r="H335" s="182">
        <f t="shared" si="178"/>
        <v>0</v>
      </c>
      <c r="I335" s="182">
        <f t="shared" si="178"/>
        <v>120</v>
      </c>
      <c r="J335" s="182">
        <f t="shared" si="178"/>
        <v>120</v>
      </c>
      <c r="K335" s="182">
        <f t="shared" si="178"/>
        <v>540</v>
      </c>
      <c r="L335" s="182">
        <f t="shared" si="178"/>
        <v>540</v>
      </c>
      <c r="M335" s="180"/>
    </row>
    <row r="336" spans="1:13" s="82" customFormat="1" ht="15.75" customHeight="1" x14ac:dyDescent="0.25">
      <c r="A336" s="180"/>
      <c r="B336" s="180"/>
      <c r="C336" s="180"/>
      <c r="D336" s="98" t="s">
        <v>600</v>
      </c>
      <c r="E336" s="182">
        <f t="shared" ref="E336:L336" si="179">SUM(E326,E332)</f>
        <v>1160</v>
      </c>
      <c r="F336" s="182">
        <f t="shared" si="179"/>
        <v>0</v>
      </c>
      <c r="G336" s="182">
        <f t="shared" si="179"/>
        <v>0</v>
      </c>
      <c r="H336" s="182">
        <f t="shared" si="179"/>
        <v>0</v>
      </c>
      <c r="I336" s="182">
        <f t="shared" si="179"/>
        <v>120</v>
      </c>
      <c r="J336" s="182">
        <f t="shared" si="179"/>
        <v>0</v>
      </c>
      <c r="K336" s="182">
        <f t="shared" si="179"/>
        <v>1040</v>
      </c>
      <c r="L336" s="182">
        <f t="shared" si="179"/>
        <v>0</v>
      </c>
      <c r="M336" s="180"/>
    </row>
    <row r="337" spans="1:13" s="82" customFormat="1" ht="18" customHeight="1" x14ac:dyDescent="0.25">
      <c r="A337" s="229" t="s">
        <v>582</v>
      </c>
      <c r="B337" s="230"/>
      <c r="C337" s="230"/>
      <c r="D337" s="230"/>
      <c r="E337" s="230"/>
      <c r="F337" s="230"/>
      <c r="G337" s="230"/>
      <c r="H337" s="230"/>
      <c r="I337" s="230"/>
      <c r="J337" s="230"/>
      <c r="K337" s="230"/>
      <c r="L337" s="230"/>
      <c r="M337" s="231"/>
    </row>
    <row r="338" spans="1:13" s="82" customFormat="1" ht="15.75" x14ac:dyDescent="0.25">
      <c r="A338" s="206">
        <v>1</v>
      </c>
      <c r="B338" s="207" t="s">
        <v>379</v>
      </c>
      <c r="C338" s="203" t="s">
        <v>401</v>
      </c>
      <c r="D338" s="98" t="s">
        <v>343</v>
      </c>
      <c r="E338" s="156">
        <f>SUM(E339:E341)</f>
        <v>427950</v>
      </c>
      <c r="F338" s="156">
        <f t="shared" ref="F338:L338" si="180">SUM(F339:F341)</f>
        <v>261718.3</v>
      </c>
      <c r="G338" s="156">
        <f t="shared" si="180"/>
        <v>355000</v>
      </c>
      <c r="H338" s="156">
        <f t="shared" si="180"/>
        <v>168748.80000000002</v>
      </c>
      <c r="I338" s="156">
        <f t="shared" si="180"/>
        <v>72770</v>
      </c>
      <c r="J338" s="156">
        <f t="shared" si="180"/>
        <v>92849.5</v>
      </c>
      <c r="K338" s="156">
        <f t="shared" si="180"/>
        <v>180</v>
      </c>
      <c r="L338" s="156">
        <f t="shared" si="180"/>
        <v>120</v>
      </c>
      <c r="M338" s="168"/>
    </row>
    <row r="339" spans="1:13" s="82" customFormat="1" ht="75" x14ac:dyDescent="0.25">
      <c r="A339" s="198"/>
      <c r="B339" s="201"/>
      <c r="C339" s="204"/>
      <c r="D339" s="83" t="s">
        <v>23</v>
      </c>
      <c r="E339" s="84">
        <f>SUM(G339,I339,K339)</f>
        <v>132150</v>
      </c>
      <c r="F339" s="84">
        <f>SUM(H339,J339,L339)</f>
        <v>111063.2</v>
      </c>
      <c r="G339" s="183">
        <v>100000</v>
      </c>
      <c r="H339" s="158">
        <v>99902.8</v>
      </c>
      <c r="I339" s="183">
        <v>32090</v>
      </c>
      <c r="J339" s="158">
        <v>11100.4</v>
      </c>
      <c r="K339" s="183">
        <v>60</v>
      </c>
      <c r="L339" s="84">
        <v>60</v>
      </c>
      <c r="M339" s="90" t="s">
        <v>538</v>
      </c>
    </row>
    <row r="340" spans="1:13" s="82" customFormat="1" ht="150" x14ac:dyDescent="0.25">
      <c r="A340" s="198"/>
      <c r="B340" s="201"/>
      <c r="C340" s="204"/>
      <c r="D340" s="83" t="s">
        <v>394</v>
      </c>
      <c r="E340" s="84">
        <v>139650</v>
      </c>
      <c r="F340" s="84">
        <v>71479.899999999994</v>
      </c>
      <c r="G340" s="183">
        <v>120000</v>
      </c>
      <c r="H340" s="158">
        <v>51829.9</v>
      </c>
      <c r="I340" s="183">
        <v>19590</v>
      </c>
      <c r="J340" s="158">
        <v>19590</v>
      </c>
      <c r="K340" s="183">
        <v>60</v>
      </c>
      <c r="L340" s="84">
        <v>60</v>
      </c>
      <c r="M340" s="88" t="s">
        <v>539</v>
      </c>
    </row>
    <row r="341" spans="1:13" s="82" customFormat="1" ht="125.25" customHeight="1" x14ac:dyDescent="0.25">
      <c r="A341" s="199"/>
      <c r="B341" s="202"/>
      <c r="C341" s="205"/>
      <c r="D341" s="83" t="s">
        <v>600</v>
      </c>
      <c r="E341" s="84">
        <v>156150</v>
      </c>
      <c r="F341" s="84">
        <f>SUM(H341,J341,L341)</f>
        <v>79175.199999999997</v>
      </c>
      <c r="G341" s="84">
        <v>135000</v>
      </c>
      <c r="H341" s="84">
        <f>SUM(H342:H349)</f>
        <v>17016.099999999999</v>
      </c>
      <c r="I341" s="84">
        <v>21090</v>
      </c>
      <c r="J341" s="84">
        <v>62159.1</v>
      </c>
      <c r="K341" s="84">
        <v>60</v>
      </c>
      <c r="L341" s="84">
        <f>SUM(L342:L349)</f>
        <v>0</v>
      </c>
      <c r="M341" s="88" t="s">
        <v>689</v>
      </c>
    </row>
    <row r="342" spans="1:13" s="82" customFormat="1" ht="409.5" x14ac:dyDescent="0.25">
      <c r="A342" s="110" t="s">
        <v>263</v>
      </c>
      <c r="B342" s="184" t="s">
        <v>638</v>
      </c>
      <c r="C342" s="23" t="s">
        <v>401</v>
      </c>
      <c r="D342" s="83" t="s">
        <v>600</v>
      </c>
      <c r="E342" s="84">
        <f t="shared" ref="E342" si="181">SUM(G342,I342,K342)</f>
        <v>71260</v>
      </c>
      <c r="F342" s="93">
        <f t="shared" ref="F342:F347" si="182">SUM(H342,J342,L342)</f>
        <v>39864.07</v>
      </c>
      <c r="G342" s="93">
        <v>48360</v>
      </c>
      <c r="H342" s="93">
        <v>17016.099999999999</v>
      </c>
      <c r="I342" s="93">
        <v>22900</v>
      </c>
      <c r="J342" s="93">
        <v>22847.97</v>
      </c>
      <c r="K342" s="93">
        <v>0</v>
      </c>
      <c r="L342" s="93">
        <v>0</v>
      </c>
      <c r="M342" s="88" t="s">
        <v>685</v>
      </c>
    </row>
    <row r="343" spans="1:13" s="82" customFormat="1" ht="45" x14ac:dyDescent="0.25">
      <c r="A343" s="110" t="s">
        <v>264</v>
      </c>
      <c r="B343" s="185" t="s">
        <v>639</v>
      </c>
      <c r="C343" s="23" t="s">
        <v>401</v>
      </c>
      <c r="D343" s="83" t="s">
        <v>600</v>
      </c>
      <c r="E343" s="84">
        <v>0</v>
      </c>
      <c r="F343" s="93">
        <v>0</v>
      </c>
      <c r="G343" s="93">
        <v>0</v>
      </c>
      <c r="H343" s="93">
        <v>0</v>
      </c>
      <c r="I343" s="93">
        <v>0</v>
      </c>
      <c r="J343" s="93">
        <v>0</v>
      </c>
      <c r="K343" s="93">
        <v>0</v>
      </c>
      <c r="L343" s="93">
        <v>0</v>
      </c>
      <c r="M343" s="83" t="s">
        <v>625</v>
      </c>
    </row>
    <row r="344" spans="1:13" s="82" customFormat="1" ht="33.75" x14ac:dyDescent="0.25">
      <c r="A344" s="110" t="s">
        <v>265</v>
      </c>
      <c r="B344" s="185" t="s">
        <v>640</v>
      </c>
      <c r="C344" s="23" t="s">
        <v>401</v>
      </c>
      <c r="D344" s="83" t="s">
        <v>600</v>
      </c>
      <c r="E344" s="84">
        <v>0</v>
      </c>
      <c r="F344" s="93">
        <v>0</v>
      </c>
      <c r="G344" s="93">
        <v>0</v>
      </c>
      <c r="H344" s="93">
        <v>0</v>
      </c>
      <c r="I344" s="93">
        <v>0</v>
      </c>
      <c r="J344" s="93">
        <v>0</v>
      </c>
      <c r="K344" s="93">
        <v>0</v>
      </c>
      <c r="L344" s="93">
        <v>0</v>
      </c>
      <c r="M344" s="83" t="s">
        <v>625</v>
      </c>
    </row>
    <row r="345" spans="1:13" s="82" customFormat="1" ht="165" customHeight="1" x14ac:dyDescent="0.25">
      <c r="A345" s="110" t="s">
        <v>270</v>
      </c>
      <c r="B345" s="185" t="s">
        <v>641</v>
      </c>
      <c r="C345" s="23" t="s">
        <v>401</v>
      </c>
      <c r="D345" s="83" t="s">
        <v>600</v>
      </c>
      <c r="E345" s="84">
        <v>0</v>
      </c>
      <c r="F345" s="93">
        <v>0</v>
      </c>
      <c r="G345" s="93">
        <v>0</v>
      </c>
      <c r="H345" s="93">
        <v>0</v>
      </c>
      <c r="I345" s="93">
        <v>0</v>
      </c>
      <c r="J345" s="93">
        <v>0</v>
      </c>
      <c r="K345" s="93">
        <v>0</v>
      </c>
      <c r="L345" s="93">
        <v>0</v>
      </c>
      <c r="M345" s="88" t="s">
        <v>625</v>
      </c>
    </row>
    <row r="346" spans="1:13" s="82" customFormat="1" ht="78.75" x14ac:dyDescent="0.25">
      <c r="A346" s="110" t="s">
        <v>272</v>
      </c>
      <c r="B346" s="185" t="s">
        <v>642</v>
      </c>
      <c r="C346" s="23" t="s">
        <v>401</v>
      </c>
      <c r="D346" s="83" t="s">
        <v>600</v>
      </c>
      <c r="E346" s="84">
        <v>460</v>
      </c>
      <c r="F346" s="93">
        <f t="shared" si="182"/>
        <v>459.38</v>
      </c>
      <c r="G346" s="93">
        <v>0</v>
      </c>
      <c r="H346" s="93">
        <v>0</v>
      </c>
      <c r="I346" s="93">
        <v>460</v>
      </c>
      <c r="J346" s="93">
        <v>459.38</v>
      </c>
      <c r="K346" s="93">
        <v>0</v>
      </c>
      <c r="L346" s="93">
        <v>0</v>
      </c>
      <c r="M346" s="88" t="s">
        <v>686</v>
      </c>
    </row>
    <row r="347" spans="1:13" s="82" customFormat="1" ht="335.25" customHeight="1" x14ac:dyDescent="0.25">
      <c r="A347" s="110" t="s">
        <v>273</v>
      </c>
      <c r="B347" s="185" t="s">
        <v>643</v>
      </c>
      <c r="C347" s="23" t="s">
        <v>401</v>
      </c>
      <c r="D347" s="83" t="s">
        <v>600</v>
      </c>
      <c r="E347" s="219">
        <v>71260</v>
      </c>
      <c r="F347" s="195">
        <f t="shared" si="182"/>
        <v>38548.78</v>
      </c>
      <c r="G347" s="195">
        <v>0</v>
      </c>
      <c r="H347" s="195">
        <v>0</v>
      </c>
      <c r="I347" s="195">
        <v>38600</v>
      </c>
      <c r="J347" s="195">
        <v>38548.78</v>
      </c>
      <c r="K347" s="195">
        <v>0</v>
      </c>
      <c r="L347" s="195">
        <v>0</v>
      </c>
      <c r="M347" s="88" t="s">
        <v>687</v>
      </c>
    </row>
    <row r="348" spans="1:13" s="85" customFormat="1" ht="216" customHeight="1" x14ac:dyDescent="0.25">
      <c r="A348" s="110" t="s">
        <v>274</v>
      </c>
      <c r="B348" s="185" t="s">
        <v>644</v>
      </c>
      <c r="C348" s="23" t="s">
        <v>401</v>
      </c>
      <c r="D348" s="83" t="s">
        <v>600</v>
      </c>
      <c r="E348" s="211"/>
      <c r="F348" s="196"/>
      <c r="G348" s="196"/>
      <c r="H348" s="196"/>
      <c r="I348" s="196"/>
      <c r="J348" s="196"/>
      <c r="K348" s="196"/>
      <c r="L348" s="196"/>
      <c r="M348" s="141" t="s">
        <v>688</v>
      </c>
    </row>
    <row r="349" spans="1:13" s="85" customFormat="1" ht="112.5" x14ac:dyDescent="0.25">
      <c r="A349" s="110" t="s">
        <v>275</v>
      </c>
      <c r="B349" s="185" t="s">
        <v>645</v>
      </c>
      <c r="C349" s="23" t="s">
        <v>401</v>
      </c>
      <c r="D349" s="83" t="s">
        <v>600</v>
      </c>
      <c r="E349" s="84">
        <v>0</v>
      </c>
      <c r="F349" s="93">
        <v>0</v>
      </c>
      <c r="G349" s="93">
        <v>0</v>
      </c>
      <c r="H349" s="93">
        <v>0</v>
      </c>
      <c r="I349" s="93">
        <v>0</v>
      </c>
      <c r="J349" s="93">
        <v>0</v>
      </c>
      <c r="K349" s="93">
        <v>0</v>
      </c>
      <c r="L349" s="93">
        <v>0</v>
      </c>
      <c r="M349" s="88"/>
    </row>
    <row r="350" spans="1:13" s="85" customFormat="1" x14ac:dyDescent="0.25">
      <c r="A350" s="197" t="s">
        <v>295</v>
      </c>
      <c r="B350" s="232" t="s">
        <v>380</v>
      </c>
      <c r="C350" s="203" t="s">
        <v>401</v>
      </c>
      <c r="D350" s="98" t="s">
        <v>343</v>
      </c>
      <c r="E350" s="84">
        <f>SUM(E351:E353)</f>
        <v>30000</v>
      </c>
      <c r="F350" s="84">
        <f t="shared" ref="F350:L350" si="183">SUM(F351:F353)</f>
        <v>75633.08</v>
      </c>
      <c r="G350" s="84">
        <f t="shared" si="183"/>
        <v>0</v>
      </c>
      <c r="H350" s="84">
        <f t="shared" si="183"/>
        <v>0</v>
      </c>
      <c r="I350" s="84">
        <f t="shared" si="183"/>
        <v>30000</v>
      </c>
      <c r="J350" s="84">
        <f t="shared" si="183"/>
        <v>75633.08</v>
      </c>
      <c r="K350" s="84">
        <f t="shared" si="183"/>
        <v>0</v>
      </c>
      <c r="L350" s="84">
        <f t="shared" si="183"/>
        <v>0</v>
      </c>
      <c r="M350" s="88"/>
    </row>
    <row r="351" spans="1:13" s="85" customFormat="1" ht="195" x14ac:dyDescent="0.25">
      <c r="A351" s="198"/>
      <c r="B351" s="300"/>
      <c r="C351" s="210"/>
      <c r="D351" s="83" t="s">
        <v>23</v>
      </c>
      <c r="E351" s="93">
        <f t="shared" ref="E351" si="184">SUM(G351,I351,K351,)</f>
        <v>10000</v>
      </c>
      <c r="F351" s="158">
        <f>SUM(H351,J351,L351,)</f>
        <v>13965</v>
      </c>
      <c r="G351" s="84">
        <v>0</v>
      </c>
      <c r="H351" s="84">
        <v>0</v>
      </c>
      <c r="I351" s="93">
        <v>10000</v>
      </c>
      <c r="J351" s="158">
        <v>13965</v>
      </c>
      <c r="K351" s="84">
        <v>0</v>
      </c>
      <c r="L351" s="84">
        <v>0</v>
      </c>
      <c r="M351" s="115" t="s">
        <v>540</v>
      </c>
    </row>
    <row r="352" spans="1:13" s="85" customFormat="1" ht="165" x14ac:dyDescent="0.25">
      <c r="A352" s="198"/>
      <c r="B352" s="300"/>
      <c r="C352" s="210"/>
      <c r="D352" s="83" t="s">
        <v>394</v>
      </c>
      <c r="E352" s="84">
        <f t="shared" ref="E352" si="185">SUM(G352,I352,K352,)</f>
        <v>10000</v>
      </c>
      <c r="F352" s="93">
        <f>SUM(H352,J352,L352,)</f>
        <v>27763.18</v>
      </c>
      <c r="G352" s="93">
        <v>0</v>
      </c>
      <c r="H352" s="93">
        <v>0</v>
      </c>
      <c r="I352" s="93">
        <v>10000</v>
      </c>
      <c r="J352" s="84">
        <v>27763.18</v>
      </c>
      <c r="K352" s="93">
        <v>0</v>
      </c>
      <c r="L352" s="84">
        <v>0</v>
      </c>
      <c r="M352" s="88" t="s">
        <v>541</v>
      </c>
    </row>
    <row r="353" spans="1:13" s="85" customFormat="1" ht="345" x14ac:dyDescent="0.25">
      <c r="A353" s="199"/>
      <c r="B353" s="233"/>
      <c r="C353" s="211"/>
      <c r="D353" s="83" t="s">
        <v>600</v>
      </c>
      <c r="E353" s="84">
        <v>10000</v>
      </c>
      <c r="F353" s="93">
        <f>SUM(H353,J353,L353,)</f>
        <v>33904.9</v>
      </c>
      <c r="G353" s="93">
        <v>0</v>
      </c>
      <c r="H353" s="93">
        <v>0</v>
      </c>
      <c r="I353" s="93">
        <v>10000</v>
      </c>
      <c r="J353" s="84">
        <v>33904.9</v>
      </c>
      <c r="K353" s="93">
        <v>0</v>
      </c>
      <c r="L353" s="84">
        <v>0</v>
      </c>
      <c r="M353" s="88" t="s">
        <v>690</v>
      </c>
    </row>
    <row r="354" spans="1:13" s="85" customFormat="1" x14ac:dyDescent="0.25">
      <c r="A354" s="142"/>
      <c r="B354" s="186"/>
      <c r="C354" s="144"/>
      <c r="D354" s="98" t="s">
        <v>343</v>
      </c>
      <c r="E354" s="97">
        <f>SUM(E355:E357)</f>
        <v>457950</v>
      </c>
      <c r="F354" s="97">
        <f t="shared" ref="F354:L354" si="186">SUM(F355:F357)</f>
        <v>337351.38</v>
      </c>
      <c r="G354" s="97">
        <f t="shared" si="186"/>
        <v>355000</v>
      </c>
      <c r="H354" s="97">
        <f t="shared" si="186"/>
        <v>168748.80000000002</v>
      </c>
      <c r="I354" s="97">
        <f t="shared" si="186"/>
        <v>102770</v>
      </c>
      <c r="J354" s="97">
        <f t="shared" si="186"/>
        <v>168482.58000000002</v>
      </c>
      <c r="K354" s="97">
        <f t="shared" si="186"/>
        <v>180</v>
      </c>
      <c r="L354" s="97">
        <f t="shared" si="186"/>
        <v>120</v>
      </c>
      <c r="M354" s="88"/>
    </row>
    <row r="355" spans="1:13" s="82" customFormat="1" x14ac:dyDescent="0.25">
      <c r="A355" s="142"/>
      <c r="B355" s="186"/>
      <c r="C355" s="144"/>
      <c r="D355" s="112" t="s">
        <v>23</v>
      </c>
      <c r="E355" s="97">
        <f t="shared" ref="E355:L357" si="187">SUM(E339,E351)</f>
        <v>142150</v>
      </c>
      <c r="F355" s="172">
        <f t="shared" si="187"/>
        <v>125028.2</v>
      </c>
      <c r="G355" s="172">
        <f t="shared" si="187"/>
        <v>100000</v>
      </c>
      <c r="H355" s="172">
        <f t="shared" si="187"/>
        <v>99902.8</v>
      </c>
      <c r="I355" s="172">
        <f t="shared" si="187"/>
        <v>42090</v>
      </c>
      <c r="J355" s="97">
        <f t="shared" si="187"/>
        <v>25065.4</v>
      </c>
      <c r="K355" s="172">
        <f t="shared" si="187"/>
        <v>60</v>
      </c>
      <c r="L355" s="97">
        <f t="shared" si="187"/>
        <v>60</v>
      </c>
      <c r="M355" s="88"/>
    </row>
    <row r="356" spans="1:13" s="82" customFormat="1" ht="15" customHeight="1" x14ac:dyDescent="0.25">
      <c r="A356" s="142"/>
      <c r="B356" s="186"/>
      <c r="C356" s="144"/>
      <c r="D356" s="98" t="s">
        <v>394</v>
      </c>
      <c r="E356" s="97">
        <f t="shared" si="187"/>
        <v>149650</v>
      </c>
      <c r="F356" s="97">
        <f t="shared" si="187"/>
        <v>99243.079999999987</v>
      </c>
      <c r="G356" s="97">
        <f t="shared" si="187"/>
        <v>120000</v>
      </c>
      <c r="H356" s="97">
        <f t="shared" si="187"/>
        <v>51829.9</v>
      </c>
      <c r="I356" s="97">
        <f t="shared" si="187"/>
        <v>29590</v>
      </c>
      <c r="J356" s="97">
        <f t="shared" si="187"/>
        <v>47353.18</v>
      </c>
      <c r="K356" s="97">
        <f t="shared" si="187"/>
        <v>60</v>
      </c>
      <c r="L356" s="97">
        <f t="shared" si="187"/>
        <v>60</v>
      </c>
      <c r="M356" s="88"/>
    </row>
    <row r="357" spans="1:13" s="82" customFormat="1" x14ac:dyDescent="0.25">
      <c r="A357" s="104"/>
      <c r="B357" s="104"/>
      <c r="C357" s="104"/>
      <c r="D357" s="98" t="s">
        <v>600</v>
      </c>
      <c r="E357" s="97">
        <f t="shared" si="187"/>
        <v>166150</v>
      </c>
      <c r="F357" s="97">
        <f t="shared" si="187"/>
        <v>113080.1</v>
      </c>
      <c r="G357" s="97">
        <f t="shared" si="187"/>
        <v>135000</v>
      </c>
      <c r="H357" s="97">
        <f t="shared" si="187"/>
        <v>17016.099999999999</v>
      </c>
      <c r="I357" s="97">
        <f t="shared" si="187"/>
        <v>31090</v>
      </c>
      <c r="J357" s="97">
        <f t="shared" si="187"/>
        <v>96064</v>
      </c>
      <c r="K357" s="97">
        <f t="shared" si="187"/>
        <v>60</v>
      </c>
      <c r="L357" s="97">
        <f t="shared" si="187"/>
        <v>0</v>
      </c>
      <c r="M357" s="105"/>
    </row>
    <row r="358" spans="1:13" s="82" customFormat="1" x14ac:dyDescent="0.25">
      <c r="A358" s="212" t="s">
        <v>583</v>
      </c>
      <c r="B358" s="213"/>
      <c r="C358" s="213"/>
      <c r="D358" s="213"/>
      <c r="E358" s="213"/>
      <c r="F358" s="213"/>
      <c r="G358" s="213"/>
      <c r="H358" s="213"/>
      <c r="I358" s="213"/>
      <c r="J358" s="213"/>
      <c r="K358" s="213"/>
      <c r="L358" s="213"/>
      <c r="M358" s="214"/>
    </row>
    <row r="359" spans="1:13" s="82" customFormat="1" ht="60" x14ac:dyDescent="0.25">
      <c r="A359" s="109">
        <v>1</v>
      </c>
      <c r="B359" s="90" t="s">
        <v>542</v>
      </c>
      <c r="C359" s="23" t="s">
        <v>401</v>
      </c>
      <c r="D359" s="83" t="s">
        <v>23</v>
      </c>
      <c r="E359" s="84">
        <f>SUM(G359,I359)</f>
        <v>12871</v>
      </c>
      <c r="F359" s="84">
        <v>0</v>
      </c>
      <c r="G359" s="93">
        <v>12133</v>
      </c>
      <c r="H359" s="84">
        <v>0</v>
      </c>
      <c r="I359" s="93">
        <v>738</v>
      </c>
      <c r="J359" s="84">
        <v>0</v>
      </c>
      <c r="K359" s="84">
        <v>0</v>
      </c>
      <c r="L359" s="84">
        <v>0</v>
      </c>
      <c r="M359" s="88" t="s">
        <v>480</v>
      </c>
    </row>
    <row r="360" spans="1:13" s="82" customFormat="1" x14ac:dyDescent="0.25">
      <c r="A360" s="206">
        <v>2</v>
      </c>
      <c r="B360" s="207" t="s">
        <v>381</v>
      </c>
      <c r="C360" s="203" t="s">
        <v>401</v>
      </c>
      <c r="D360" s="98" t="s">
        <v>343</v>
      </c>
      <c r="E360" s="84">
        <f>SUM(E361:E363)</f>
        <v>43208</v>
      </c>
      <c r="F360" s="84">
        <f t="shared" ref="F360:L360" si="188">SUM(F361:F363)</f>
        <v>35765.300000000003</v>
      </c>
      <c r="G360" s="84">
        <f t="shared" si="188"/>
        <v>0</v>
      </c>
      <c r="H360" s="84">
        <f t="shared" si="188"/>
        <v>0</v>
      </c>
      <c r="I360" s="84">
        <f t="shared" si="188"/>
        <v>43208</v>
      </c>
      <c r="J360" s="84">
        <f t="shared" si="188"/>
        <v>35765.300000000003</v>
      </c>
      <c r="K360" s="84">
        <f t="shared" si="188"/>
        <v>0</v>
      </c>
      <c r="L360" s="84">
        <f t="shared" si="188"/>
        <v>0</v>
      </c>
      <c r="M360" s="88"/>
    </row>
    <row r="361" spans="1:13" s="85" customFormat="1" ht="32.25" customHeight="1" x14ac:dyDescent="0.25">
      <c r="A361" s="198"/>
      <c r="B361" s="201"/>
      <c r="C361" s="227"/>
      <c r="D361" s="83" t="s">
        <v>23</v>
      </c>
      <c r="E361" s="93">
        <f t="shared" ref="E361:E364" si="189">SUM(G361,I361,K361,)</f>
        <v>20858</v>
      </c>
      <c r="F361" s="84">
        <f>SUM(H361,J361,L361,)</f>
        <v>9882.7000000000007</v>
      </c>
      <c r="G361" s="84">
        <v>0</v>
      </c>
      <c r="H361" s="84">
        <v>0</v>
      </c>
      <c r="I361" s="93">
        <v>20858</v>
      </c>
      <c r="J361" s="84">
        <v>9882.7000000000007</v>
      </c>
      <c r="K361" s="84">
        <v>0</v>
      </c>
      <c r="L361" s="84">
        <v>0</v>
      </c>
      <c r="M361" s="83" t="s">
        <v>483</v>
      </c>
    </row>
    <row r="362" spans="1:13" s="85" customFormat="1" ht="168" customHeight="1" x14ac:dyDescent="0.25">
      <c r="A362" s="198"/>
      <c r="B362" s="201"/>
      <c r="C362" s="227"/>
      <c r="D362" s="90" t="s">
        <v>394</v>
      </c>
      <c r="E362" s="84">
        <f t="shared" ref="E362" si="190">SUM(G362,I362,K362,)</f>
        <v>10050</v>
      </c>
      <c r="F362" s="84">
        <f>SUM(H362,J362,L362,)</f>
        <v>9295.4</v>
      </c>
      <c r="G362" s="84">
        <v>0</v>
      </c>
      <c r="H362" s="84">
        <v>0</v>
      </c>
      <c r="I362" s="84">
        <v>10050</v>
      </c>
      <c r="J362" s="84">
        <v>9295.4</v>
      </c>
      <c r="K362" s="84">
        <v>0</v>
      </c>
      <c r="L362" s="84">
        <v>0</v>
      </c>
      <c r="M362" s="88" t="s">
        <v>543</v>
      </c>
    </row>
    <row r="363" spans="1:13" s="85" customFormat="1" ht="228" customHeight="1" x14ac:dyDescent="0.25">
      <c r="A363" s="199"/>
      <c r="B363" s="202"/>
      <c r="C363" s="217"/>
      <c r="D363" s="90" t="s">
        <v>600</v>
      </c>
      <c r="E363" s="84">
        <v>12300</v>
      </c>
      <c r="F363" s="158">
        <f>SUM(H363,J363,L363,)</f>
        <v>16587.2</v>
      </c>
      <c r="G363" s="84">
        <v>0</v>
      </c>
      <c r="H363" s="84">
        <v>0</v>
      </c>
      <c r="I363" s="84">
        <v>12300</v>
      </c>
      <c r="J363" s="84">
        <v>16587.2</v>
      </c>
      <c r="K363" s="84">
        <v>0</v>
      </c>
      <c r="L363" s="84">
        <v>0</v>
      </c>
      <c r="M363" s="88" t="s">
        <v>691</v>
      </c>
    </row>
    <row r="364" spans="1:13" s="85" customFormat="1" ht="165" x14ac:dyDescent="0.25">
      <c r="A364" s="180">
        <v>3</v>
      </c>
      <c r="B364" s="187" t="s">
        <v>544</v>
      </c>
      <c r="C364" s="155" t="s">
        <v>401</v>
      </c>
      <c r="D364" s="83" t="s">
        <v>23</v>
      </c>
      <c r="E364" s="93">
        <f t="shared" si="189"/>
        <v>16990</v>
      </c>
      <c r="F364" s="84">
        <f>SUM(H364,J364,L364,)</f>
        <v>17702.2</v>
      </c>
      <c r="G364" s="93">
        <v>16990</v>
      </c>
      <c r="H364" s="84">
        <v>17702.2</v>
      </c>
      <c r="I364" s="84">
        <v>0</v>
      </c>
      <c r="J364" s="84">
        <v>0</v>
      </c>
      <c r="K364" s="84">
        <v>0</v>
      </c>
      <c r="L364" s="84">
        <v>0</v>
      </c>
      <c r="M364" s="83" t="s">
        <v>549</v>
      </c>
    </row>
    <row r="365" spans="1:13" s="188" customFormat="1" ht="31.5" customHeight="1" x14ac:dyDescent="0.25">
      <c r="A365" s="206">
        <v>4</v>
      </c>
      <c r="B365" s="207" t="s">
        <v>545</v>
      </c>
      <c r="C365" s="203" t="s">
        <v>401</v>
      </c>
      <c r="D365" s="98" t="s">
        <v>343</v>
      </c>
      <c r="E365" s="84">
        <f>SUM(E366:E367)</f>
        <v>38090</v>
      </c>
      <c r="F365" s="84">
        <f t="shared" ref="F365:L365" si="191">SUM(F366:F367)</f>
        <v>24458.9</v>
      </c>
      <c r="G365" s="84">
        <f t="shared" si="191"/>
        <v>25130</v>
      </c>
      <c r="H365" s="84">
        <f t="shared" si="191"/>
        <v>14660</v>
      </c>
      <c r="I365" s="84">
        <f t="shared" si="191"/>
        <v>12960</v>
      </c>
      <c r="J365" s="84">
        <f t="shared" si="191"/>
        <v>9686.9</v>
      </c>
      <c r="K365" s="84">
        <f t="shared" si="191"/>
        <v>0</v>
      </c>
      <c r="L365" s="84">
        <f t="shared" si="191"/>
        <v>112</v>
      </c>
      <c r="M365" s="83"/>
    </row>
    <row r="366" spans="1:13" s="188" customFormat="1" ht="30" customHeight="1" x14ac:dyDescent="0.25">
      <c r="A366" s="215"/>
      <c r="B366" s="248"/>
      <c r="C366" s="218"/>
      <c r="D366" s="83" t="s">
        <v>394</v>
      </c>
      <c r="E366" s="84">
        <f t="shared" ref="E366" si="192">SUM(G366,I366,K366,)</f>
        <v>21060</v>
      </c>
      <c r="F366" s="84">
        <f>SUM(H366,J366,L366)</f>
        <v>21060</v>
      </c>
      <c r="G366" s="84">
        <v>14660</v>
      </c>
      <c r="H366" s="84">
        <v>14660</v>
      </c>
      <c r="I366" s="84">
        <v>6400</v>
      </c>
      <c r="J366" s="84">
        <v>6400</v>
      </c>
      <c r="K366" s="84">
        <v>0</v>
      </c>
      <c r="L366" s="84">
        <v>0</v>
      </c>
      <c r="M366" s="83" t="s">
        <v>483</v>
      </c>
    </row>
    <row r="367" spans="1:13" s="85" customFormat="1" ht="180" customHeight="1" x14ac:dyDescent="0.25">
      <c r="A367" s="199"/>
      <c r="B367" s="202"/>
      <c r="C367" s="211"/>
      <c r="D367" s="83" t="s">
        <v>600</v>
      </c>
      <c r="E367" s="84">
        <v>17030</v>
      </c>
      <c r="F367" s="84">
        <f>SUM(H367,J367,L367,)</f>
        <v>3398.9</v>
      </c>
      <c r="G367" s="84">
        <v>10470</v>
      </c>
      <c r="H367" s="84">
        <v>0</v>
      </c>
      <c r="I367" s="84">
        <v>6560</v>
      </c>
      <c r="J367" s="84">
        <v>3286.9</v>
      </c>
      <c r="K367" s="84">
        <v>0</v>
      </c>
      <c r="L367" s="84">
        <v>112</v>
      </c>
      <c r="M367" s="83" t="s">
        <v>692</v>
      </c>
    </row>
    <row r="368" spans="1:13" s="85" customFormat="1" ht="117" customHeight="1" x14ac:dyDescent="0.25">
      <c r="A368" s="206">
        <v>5</v>
      </c>
      <c r="B368" s="207" t="s">
        <v>382</v>
      </c>
      <c r="C368" s="203" t="s">
        <v>401</v>
      </c>
      <c r="D368" s="98" t="s">
        <v>343</v>
      </c>
      <c r="E368" s="84">
        <f>SUM(E369:E371)</f>
        <v>23401.8</v>
      </c>
      <c r="F368" s="84">
        <f t="shared" ref="F368:L368" si="193">SUM(F369:F371)</f>
        <v>17658.100000000002</v>
      </c>
      <c r="G368" s="84">
        <f t="shared" si="193"/>
        <v>0</v>
      </c>
      <c r="H368" s="84">
        <f t="shared" si="193"/>
        <v>0</v>
      </c>
      <c r="I368" s="84">
        <f t="shared" si="193"/>
        <v>23401.8</v>
      </c>
      <c r="J368" s="84">
        <f t="shared" si="193"/>
        <v>17658.100000000002</v>
      </c>
      <c r="K368" s="84">
        <f t="shared" si="193"/>
        <v>0</v>
      </c>
      <c r="L368" s="84">
        <f t="shared" si="193"/>
        <v>0</v>
      </c>
      <c r="M368" s="88"/>
    </row>
    <row r="369" spans="1:13" s="85" customFormat="1" ht="24" customHeight="1" x14ac:dyDescent="0.25">
      <c r="A369" s="198"/>
      <c r="B369" s="201"/>
      <c r="C369" s="227"/>
      <c r="D369" s="83" t="s">
        <v>23</v>
      </c>
      <c r="E369" s="93">
        <f t="shared" ref="E369" si="194">SUM(G369,I369,K369,)</f>
        <v>9651.7999999999993</v>
      </c>
      <c r="F369" s="84">
        <f>SUM(H369,J369,L369,)</f>
        <v>2470.8000000000002</v>
      </c>
      <c r="G369" s="84">
        <v>0</v>
      </c>
      <c r="H369" s="84">
        <v>0</v>
      </c>
      <c r="I369" s="93">
        <v>9651.7999999999993</v>
      </c>
      <c r="J369" s="84">
        <v>2470.8000000000002</v>
      </c>
      <c r="K369" s="84">
        <v>0</v>
      </c>
      <c r="L369" s="84">
        <v>0</v>
      </c>
      <c r="M369" s="83" t="s">
        <v>483</v>
      </c>
    </row>
    <row r="370" spans="1:13" s="85" customFormat="1" ht="121.5" customHeight="1" x14ac:dyDescent="0.25">
      <c r="A370" s="198"/>
      <c r="B370" s="201"/>
      <c r="C370" s="227"/>
      <c r="D370" s="90" t="s">
        <v>394</v>
      </c>
      <c r="E370" s="84">
        <f t="shared" ref="E370" si="195">SUM(G370,I370,K370,)</f>
        <v>4800</v>
      </c>
      <c r="F370" s="84">
        <f>SUM(H370,J370,L370,)</f>
        <v>4383.6000000000004</v>
      </c>
      <c r="G370" s="84">
        <v>0</v>
      </c>
      <c r="H370" s="84">
        <v>0</v>
      </c>
      <c r="I370" s="84">
        <v>4800</v>
      </c>
      <c r="J370" s="84">
        <v>4383.6000000000004</v>
      </c>
      <c r="K370" s="84">
        <v>0</v>
      </c>
      <c r="L370" s="84">
        <v>0</v>
      </c>
      <c r="M370" s="83" t="s">
        <v>548</v>
      </c>
    </row>
    <row r="371" spans="1:13" s="85" customFormat="1" ht="210" x14ac:dyDescent="0.25">
      <c r="A371" s="199"/>
      <c r="B371" s="202"/>
      <c r="C371" s="217"/>
      <c r="D371" s="90" t="s">
        <v>600</v>
      </c>
      <c r="E371" s="84">
        <v>8950</v>
      </c>
      <c r="F371" s="84">
        <f>SUM(H371,J371,L371,)</f>
        <v>10803.7</v>
      </c>
      <c r="G371" s="84">
        <v>0</v>
      </c>
      <c r="H371" s="84">
        <v>0</v>
      </c>
      <c r="I371" s="84">
        <v>8950</v>
      </c>
      <c r="J371" s="84">
        <v>10803.7</v>
      </c>
      <c r="K371" s="84">
        <v>0</v>
      </c>
      <c r="L371" s="84">
        <v>0</v>
      </c>
      <c r="M371" s="83" t="s">
        <v>693</v>
      </c>
    </row>
    <row r="372" spans="1:13" s="85" customFormat="1" ht="33.75" customHeight="1" x14ac:dyDescent="0.25">
      <c r="A372" s="206">
        <v>6</v>
      </c>
      <c r="B372" s="207" t="s">
        <v>546</v>
      </c>
      <c r="C372" s="301" t="s">
        <v>401</v>
      </c>
      <c r="D372" s="98" t="s">
        <v>343</v>
      </c>
      <c r="E372" s="84">
        <f t="shared" ref="E372:L372" si="196">SUM(E373:E374)</f>
        <v>7645</v>
      </c>
      <c r="F372" s="84">
        <f t="shared" si="196"/>
        <v>13782.6</v>
      </c>
      <c r="G372" s="84">
        <f t="shared" si="196"/>
        <v>0</v>
      </c>
      <c r="H372" s="84">
        <f t="shared" si="196"/>
        <v>0</v>
      </c>
      <c r="I372" s="84">
        <f t="shared" si="196"/>
        <v>7645</v>
      </c>
      <c r="J372" s="84">
        <f t="shared" si="196"/>
        <v>13782.6</v>
      </c>
      <c r="K372" s="84">
        <f t="shared" si="196"/>
        <v>0</v>
      </c>
      <c r="L372" s="84">
        <f t="shared" si="196"/>
        <v>0</v>
      </c>
      <c r="M372" s="189"/>
    </row>
    <row r="373" spans="1:13" s="85" customFormat="1" ht="165" x14ac:dyDescent="0.25">
      <c r="A373" s="198"/>
      <c r="B373" s="201"/>
      <c r="C373" s="227"/>
      <c r="D373" s="100" t="s">
        <v>394</v>
      </c>
      <c r="E373" s="131">
        <f t="shared" ref="E373" si="197">SUM(G373,I373,K373,)</f>
        <v>2535</v>
      </c>
      <c r="F373" s="131">
        <f>SUM(H373,J373,L373,)</f>
        <v>1010.1</v>
      </c>
      <c r="G373" s="131">
        <v>0</v>
      </c>
      <c r="H373" s="131">
        <v>0</v>
      </c>
      <c r="I373" s="131">
        <v>2535</v>
      </c>
      <c r="J373" s="131">
        <v>1010.1</v>
      </c>
      <c r="K373" s="131">
        <v>0</v>
      </c>
      <c r="L373" s="131">
        <v>0</v>
      </c>
      <c r="M373" s="189" t="s">
        <v>547</v>
      </c>
    </row>
    <row r="374" spans="1:13" s="85" customFormat="1" ht="60" x14ac:dyDescent="0.25">
      <c r="A374" s="199"/>
      <c r="B374" s="202"/>
      <c r="C374" s="217"/>
      <c r="D374" s="100" t="s">
        <v>600</v>
      </c>
      <c r="E374" s="131">
        <v>5110</v>
      </c>
      <c r="F374" s="84">
        <f>SUM(H374,J374,L374,)</f>
        <v>12772.5</v>
      </c>
      <c r="G374" s="131">
        <v>0</v>
      </c>
      <c r="H374" s="131">
        <v>0</v>
      </c>
      <c r="I374" s="131">
        <v>5110</v>
      </c>
      <c r="J374" s="131">
        <v>12772.5</v>
      </c>
      <c r="K374" s="131">
        <v>0</v>
      </c>
      <c r="L374" s="131">
        <v>0</v>
      </c>
      <c r="M374" s="189" t="s">
        <v>694</v>
      </c>
    </row>
    <row r="375" spans="1:13" s="85" customFormat="1" ht="15.75" customHeight="1" x14ac:dyDescent="0.25">
      <c r="A375" s="103"/>
      <c r="B375" s="94"/>
      <c r="C375" s="190"/>
      <c r="D375" s="98" t="s">
        <v>343</v>
      </c>
      <c r="E375" s="130">
        <f>SUM(E376:E378)</f>
        <v>142205.79999999999</v>
      </c>
      <c r="F375" s="130">
        <f t="shared" ref="F375:L375" si="198">SUM(F376:F378)</f>
        <v>109367.1</v>
      </c>
      <c r="G375" s="130">
        <f t="shared" si="198"/>
        <v>54253</v>
      </c>
      <c r="H375" s="130">
        <f t="shared" si="198"/>
        <v>32362.2</v>
      </c>
      <c r="I375" s="130">
        <f t="shared" si="198"/>
        <v>87952.8</v>
      </c>
      <c r="J375" s="130">
        <f t="shared" si="198"/>
        <v>76892.899999999994</v>
      </c>
      <c r="K375" s="130">
        <f t="shared" si="198"/>
        <v>0</v>
      </c>
      <c r="L375" s="130">
        <f t="shared" si="198"/>
        <v>112</v>
      </c>
      <c r="M375" s="189"/>
    </row>
    <row r="376" spans="1:13" s="82" customFormat="1" ht="20.25" customHeight="1" x14ac:dyDescent="0.25">
      <c r="A376" s="142"/>
      <c r="B376" s="164"/>
      <c r="C376" s="143"/>
      <c r="D376" s="112" t="s">
        <v>23</v>
      </c>
      <c r="E376" s="130">
        <f t="shared" ref="E376:L376" si="199">SUM(E359,E361,E364,E369,)</f>
        <v>60370.8</v>
      </c>
      <c r="F376" s="130">
        <f t="shared" si="199"/>
        <v>30055.7</v>
      </c>
      <c r="G376" s="130">
        <f t="shared" si="199"/>
        <v>29123</v>
      </c>
      <c r="H376" s="130">
        <f t="shared" si="199"/>
        <v>17702.2</v>
      </c>
      <c r="I376" s="130">
        <f t="shared" si="199"/>
        <v>31247.8</v>
      </c>
      <c r="J376" s="130">
        <f t="shared" si="199"/>
        <v>12353.5</v>
      </c>
      <c r="K376" s="130">
        <f t="shared" si="199"/>
        <v>0</v>
      </c>
      <c r="L376" s="130">
        <f t="shared" si="199"/>
        <v>0</v>
      </c>
      <c r="M376" s="120"/>
    </row>
    <row r="377" spans="1:13" s="82" customFormat="1" ht="15" customHeight="1" x14ac:dyDescent="0.25">
      <c r="A377" s="142"/>
      <c r="B377" s="164"/>
      <c r="C377" s="143"/>
      <c r="D377" s="98" t="s">
        <v>394</v>
      </c>
      <c r="E377" s="130">
        <f t="shared" ref="E377:L378" si="200">SUM(E362,E366,E370,E373)</f>
        <v>38445</v>
      </c>
      <c r="F377" s="130">
        <f t="shared" si="200"/>
        <v>35749.1</v>
      </c>
      <c r="G377" s="130">
        <f t="shared" si="200"/>
        <v>14660</v>
      </c>
      <c r="H377" s="130">
        <f t="shared" si="200"/>
        <v>14660</v>
      </c>
      <c r="I377" s="130">
        <f t="shared" si="200"/>
        <v>23785</v>
      </c>
      <c r="J377" s="130">
        <f t="shared" si="200"/>
        <v>21089.1</v>
      </c>
      <c r="K377" s="130">
        <f t="shared" si="200"/>
        <v>0</v>
      </c>
      <c r="L377" s="130">
        <f t="shared" si="200"/>
        <v>0</v>
      </c>
      <c r="M377" s="120"/>
    </row>
    <row r="378" spans="1:13" s="82" customFormat="1" x14ac:dyDescent="0.25">
      <c r="A378" s="122"/>
      <c r="B378" s="122"/>
      <c r="C378" s="122"/>
      <c r="D378" s="98" t="s">
        <v>600</v>
      </c>
      <c r="E378" s="130">
        <f t="shared" si="200"/>
        <v>43390</v>
      </c>
      <c r="F378" s="130">
        <f t="shared" si="200"/>
        <v>43562.3</v>
      </c>
      <c r="G378" s="130">
        <f t="shared" si="200"/>
        <v>10470</v>
      </c>
      <c r="H378" s="130">
        <f t="shared" si="200"/>
        <v>0</v>
      </c>
      <c r="I378" s="130">
        <f t="shared" si="200"/>
        <v>32920</v>
      </c>
      <c r="J378" s="130">
        <f t="shared" si="200"/>
        <v>43450.3</v>
      </c>
      <c r="K378" s="130">
        <f t="shared" si="200"/>
        <v>0</v>
      </c>
      <c r="L378" s="130">
        <f t="shared" si="200"/>
        <v>112</v>
      </c>
      <c r="M378" s="167"/>
    </row>
    <row r="379" spans="1:13" s="82" customFormat="1" x14ac:dyDescent="0.25">
      <c r="A379" s="212" t="s">
        <v>584</v>
      </c>
      <c r="B379" s="213"/>
      <c r="C379" s="213"/>
      <c r="D379" s="213"/>
      <c r="E379" s="213"/>
      <c r="F379" s="213"/>
      <c r="G379" s="213"/>
      <c r="H379" s="213"/>
      <c r="I379" s="213"/>
      <c r="J379" s="213"/>
      <c r="K379" s="213"/>
      <c r="L379" s="213"/>
      <c r="M379" s="214"/>
    </row>
    <row r="380" spans="1:13" s="82" customFormat="1" x14ac:dyDescent="0.25">
      <c r="A380" s="221">
        <v>1</v>
      </c>
      <c r="B380" s="298" t="s">
        <v>383</v>
      </c>
      <c r="C380" s="225" t="s">
        <v>401</v>
      </c>
      <c r="D380" s="98" t="s">
        <v>343</v>
      </c>
      <c r="E380" s="84">
        <f t="shared" ref="E380:L380" si="201">SUM(E381:E383)</f>
        <v>33283</v>
      </c>
      <c r="F380" s="84">
        <f t="shared" si="201"/>
        <v>10754.4</v>
      </c>
      <c r="G380" s="84">
        <f t="shared" si="201"/>
        <v>0</v>
      </c>
      <c r="H380" s="84">
        <f t="shared" si="201"/>
        <v>0</v>
      </c>
      <c r="I380" s="84">
        <f t="shared" si="201"/>
        <v>33283</v>
      </c>
      <c r="J380" s="84">
        <f t="shared" si="201"/>
        <v>10754.4</v>
      </c>
      <c r="K380" s="84">
        <f t="shared" si="201"/>
        <v>0</v>
      </c>
      <c r="L380" s="84">
        <f t="shared" si="201"/>
        <v>0</v>
      </c>
      <c r="M380" s="191"/>
    </row>
    <row r="381" spans="1:13" s="82" customFormat="1" x14ac:dyDescent="0.25">
      <c r="A381" s="222"/>
      <c r="B381" s="224"/>
      <c r="C381" s="299"/>
      <c r="D381" s="83" t="s">
        <v>23</v>
      </c>
      <c r="E381" s="93">
        <f t="shared" ref="E381" si="202">SUM(G381,I381,K381,)</f>
        <v>10783</v>
      </c>
      <c r="F381" s="93">
        <f>SUM(H381,J381,L381,)</f>
        <v>6805</v>
      </c>
      <c r="G381" s="84">
        <v>0</v>
      </c>
      <c r="H381" s="84">
        <v>0</v>
      </c>
      <c r="I381" s="93">
        <v>10783</v>
      </c>
      <c r="J381" s="93">
        <v>6805</v>
      </c>
      <c r="K381" s="84">
        <v>0</v>
      </c>
      <c r="L381" s="84">
        <v>0</v>
      </c>
      <c r="M381" s="83" t="s">
        <v>483</v>
      </c>
    </row>
    <row r="382" spans="1:13" s="82" customFormat="1" x14ac:dyDescent="0.25">
      <c r="A382" s="222"/>
      <c r="B382" s="224"/>
      <c r="C382" s="299"/>
      <c r="D382" s="90" t="s">
        <v>394</v>
      </c>
      <c r="E382" s="93">
        <f t="shared" ref="E382" si="203">SUM(G382,I382,K382,)</f>
        <v>11000</v>
      </c>
      <c r="F382" s="84">
        <f>SUM(H382,J382,L382,)</f>
        <v>3266</v>
      </c>
      <c r="G382" s="84">
        <v>0</v>
      </c>
      <c r="H382" s="84">
        <v>0</v>
      </c>
      <c r="I382" s="93">
        <v>11000</v>
      </c>
      <c r="J382" s="84">
        <v>3266</v>
      </c>
      <c r="K382" s="84">
        <v>0</v>
      </c>
      <c r="L382" s="84">
        <v>0</v>
      </c>
      <c r="M382" s="83" t="s">
        <v>483</v>
      </c>
    </row>
    <row r="383" spans="1:13" s="82" customFormat="1" ht="60" x14ac:dyDescent="0.25">
      <c r="A383" s="222"/>
      <c r="B383" s="224"/>
      <c r="C383" s="299"/>
      <c r="D383" s="90" t="s">
        <v>600</v>
      </c>
      <c r="E383" s="93">
        <v>11500</v>
      </c>
      <c r="F383" s="84">
        <f>SUM(H383,J383,L383,)</f>
        <v>683.4</v>
      </c>
      <c r="G383" s="84">
        <v>0</v>
      </c>
      <c r="H383" s="84">
        <v>0</v>
      </c>
      <c r="I383" s="93">
        <v>11500</v>
      </c>
      <c r="J383" s="84">
        <v>683.4</v>
      </c>
      <c r="K383" s="84">
        <v>0</v>
      </c>
      <c r="L383" s="84">
        <v>0</v>
      </c>
      <c r="M383" s="83" t="s">
        <v>695</v>
      </c>
    </row>
    <row r="384" spans="1:13" s="82" customFormat="1" ht="19.5" customHeight="1" x14ac:dyDescent="0.25">
      <c r="A384" s="206">
        <v>2</v>
      </c>
      <c r="B384" s="207" t="s">
        <v>384</v>
      </c>
      <c r="C384" s="203" t="s">
        <v>401</v>
      </c>
      <c r="D384" s="98" t="s">
        <v>343</v>
      </c>
      <c r="E384" s="93">
        <f>SUM(E385:E387)</f>
        <v>660</v>
      </c>
      <c r="F384" s="93">
        <f t="shared" ref="F384:L384" si="204">SUM(F385:F387)</f>
        <v>9710.4</v>
      </c>
      <c r="G384" s="93">
        <f t="shared" si="204"/>
        <v>0</v>
      </c>
      <c r="H384" s="93">
        <f t="shared" si="204"/>
        <v>4200</v>
      </c>
      <c r="I384" s="93">
        <f t="shared" si="204"/>
        <v>660</v>
      </c>
      <c r="J384" s="93">
        <f t="shared" si="204"/>
        <v>5510.4</v>
      </c>
      <c r="K384" s="93">
        <f t="shared" si="204"/>
        <v>0</v>
      </c>
      <c r="L384" s="93">
        <f t="shared" si="204"/>
        <v>0</v>
      </c>
      <c r="M384" s="83"/>
    </row>
    <row r="385" spans="1:13" s="82" customFormat="1" x14ac:dyDescent="0.25">
      <c r="A385" s="198"/>
      <c r="B385" s="201"/>
      <c r="C385" s="227"/>
      <c r="D385" s="83" t="s">
        <v>23</v>
      </c>
      <c r="E385" s="93">
        <f t="shared" ref="E385" si="205">SUM(G385,I385,K385,)</f>
        <v>200</v>
      </c>
      <c r="F385" s="93">
        <f>SUM(H385,J385,L385,)</f>
        <v>70</v>
      </c>
      <c r="G385" s="84">
        <v>0</v>
      </c>
      <c r="H385" s="84">
        <v>0</v>
      </c>
      <c r="I385" s="93">
        <v>200</v>
      </c>
      <c r="J385" s="93">
        <v>70</v>
      </c>
      <c r="K385" s="84">
        <v>0</v>
      </c>
      <c r="L385" s="84">
        <v>0</v>
      </c>
      <c r="M385" s="83" t="s">
        <v>483</v>
      </c>
    </row>
    <row r="386" spans="1:13" s="82" customFormat="1" ht="150" x14ac:dyDescent="0.25">
      <c r="A386" s="198"/>
      <c r="B386" s="201"/>
      <c r="C386" s="227"/>
      <c r="D386" s="90" t="s">
        <v>394</v>
      </c>
      <c r="E386" s="84">
        <f t="shared" ref="E386" si="206">SUM(G386,I386,K386,)</f>
        <v>220</v>
      </c>
      <c r="F386" s="84">
        <f>SUM(H386,J386,L386,)</f>
        <v>220</v>
      </c>
      <c r="G386" s="84">
        <v>0</v>
      </c>
      <c r="H386" s="84">
        <v>0</v>
      </c>
      <c r="I386" s="84">
        <v>220</v>
      </c>
      <c r="J386" s="84">
        <v>220</v>
      </c>
      <c r="K386" s="84">
        <v>0</v>
      </c>
      <c r="L386" s="157">
        <v>0</v>
      </c>
      <c r="M386" s="88" t="s">
        <v>410</v>
      </c>
    </row>
    <row r="387" spans="1:13" s="82" customFormat="1" x14ac:dyDescent="0.25">
      <c r="A387" s="199"/>
      <c r="B387" s="202"/>
      <c r="C387" s="217"/>
      <c r="D387" s="90" t="s">
        <v>600</v>
      </c>
      <c r="E387" s="84">
        <v>240</v>
      </c>
      <c r="F387" s="84">
        <f>SUM(H387,J387,L387,)</f>
        <v>9420.4</v>
      </c>
      <c r="G387" s="84">
        <v>0</v>
      </c>
      <c r="H387" s="84">
        <v>4200</v>
      </c>
      <c r="I387" s="84">
        <v>240</v>
      </c>
      <c r="J387" s="84">
        <v>5220.3999999999996</v>
      </c>
      <c r="K387" s="84">
        <v>0</v>
      </c>
      <c r="L387" s="157">
        <v>0</v>
      </c>
      <c r="M387" s="88" t="s">
        <v>651</v>
      </c>
    </row>
    <row r="388" spans="1:13" s="82" customFormat="1" x14ac:dyDescent="0.25">
      <c r="A388" s="206">
        <v>3</v>
      </c>
      <c r="B388" s="207" t="s">
        <v>385</v>
      </c>
      <c r="C388" s="203" t="s">
        <v>401</v>
      </c>
      <c r="D388" s="98" t="s">
        <v>343</v>
      </c>
      <c r="E388" s="84">
        <f>SUM(E389:E391)</f>
        <v>48050</v>
      </c>
      <c r="F388" s="84">
        <f t="shared" ref="F388:L388" si="207">SUM(F389:F391)</f>
        <v>48635.7</v>
      </c>
      <c r="G388" s="84">
        <f t="shared" si="207"/>
        <v>0</v>
      </c>
      <c r="H388" s="84">
        <f t="shared" si="207"/>
        <v>0</v>
      </c>
      <c r="I388" s="84">
        <f t="shared" si="207"/>
        <v>48050</v>
      </c>
      <c r="J388" s="84">
        <f t="shared" si="207"/>
        <v>48635.7</v>
      </c>
      <c r="K388" s="84">
        <f t="shared" si="207"/>
        <v>0</v>
      </c>
      <c r="L388" s="84">
        <f t="shared" si="207"/>
        <v>0</v>
      </c>
      <c r="M388" s="88"/>
    </row>
    <row r="389" spans="1:13" s="82" customFormat="1" x14ac:dyDescent="0.25">
      <c r="A389" s="198"/>
      <c r="B389" s="201"/>
      <c r="C389" s="227"/>
      <c r="D389" s="83" t="s">
        <v>23</v>
      </c>
      <c r="E389" s="93">
        <f t="shared" ref="E389" si="208">SUM(G389,I389,K389,)</f>
        <v>15500</v>
      </c>
      <c r="F389" s="84">
        <f>SUM(H389,J389,L389,)</f>
        <v>15473</v>
      </c>
      <c r="G389" s="84">
        <v>0</v>
      </c>
      <c r="H389" s="84">
        <v>0</v>
      </c>
      <c r="I389" s="93">
        <v>15500</v>
      </c>
      <c r="J389" s="84">
        <v>15473</v>
      </c>
      <c r="K389" s="84">
        <v>0</v>
      </c>
      <c r="L389" s="84">
        <v>0</v>
      </c>
      <c r="M389" s="83" t="s">
        <v>483</v>
      </c>
    </row>
    <row r="390" spans="1:13" s="82" customFormat="1" ht="135" x14ac:dyDescent="0.25">
      <c r="A390" s="198"/>
      <c r="B390" s="201"/>
      <c r="C390" s="227"/>
      <c r="D390" s="90" t="s">
        <v>394</v>
      </c>
      <c r="E390" s="84">
        <f t="shared" ref="E390" si="209">SUM(G390,I390,K390,)</f>
        <v>15500</v>
      </c>
      <c r="F390" s="84">
        <f>SUM(H390,J390,L390,)</f>
        <v>15500</v>
      </c>
      <c r="G390" s="84">
        <v>0</v>
      </c>
      <c r="H390" s="84">
        <v>0</v>
      </c>
      <c r="I390" s="84">
        <v>15500</v>
      </c>
      <c r="J390" s="84">
        <v>15500</v>
      </c>
      <c r="K390" s="84">
        <v>0</v>
      </c>
      <c r="L390" s="157">
        <v>0</v>
      </c>
      <c r="M390" s="88" t="s">
        <v>550</v>
      </c>
    </row>
    <row r="391" spans="1:13" s="82" customFormat="1" ht="299.25" customHeight="1" x14ac:dyDescent="0.25">
      <c r="A391" s="199"/>
      <c r="B391" s="202"/>
      <c r="C391" s="217"/>
      <c r="D391" s="83" t="s">
        <v>600</v>
      </c>
      <c r="E391" s="84">
        <v>17050</v>
      </c>
      <c r="F391" s="84">
        <f>SUM(H391,J391,L391,)</f>
        <v>17662.7</v>
      </c>
      <c r="G391" s="84">
        <v>0</v>
      </c>
      <c r="H391" s="84">
        <v>0</v>
      </c>
      <c r="I391" s="84">
        <v>17050</v>
      </c>
      <c r="J391" s="84">
        <v>17662.7</v>
      </c>
      <c r="K391" s="84">
        <v>0</v>
      </c>
      <c r="L391" s="157">
        <v>0</v>
      </c>
      <c r="M391" s="141" t="s">
        <v>696</v>
      </c>
    </row>
    <row r="392" spans="1:13" s="82" customFormat="1" x14ac:dyDescent="0.25">
      <c r="A392" s="206">
        <v>4</v>
      </c>
      <c r="B392" s="207" t="s">
        <v>386</v>
      </c>
      <c r="C392" s="203" t="s">
        <v>401</v>
      </c>
      <c r="D392" s="98" t="s">
        <v>343</v>
      </c>
      <c r="E392" s="84">
        <f>SUM(E393:E395)</f>
        <v>27774</v>
      </c>
      <c r="F392" s="84">
        <f t="shared" ref="F392:L392" si="210">SUM(F393:F395)</f>
        <v>30502.300000000003</v>
      </c>
      <c r="G392" s="84">
        <f t="shared" si="210"/>
        <v>0</v>
      </c>
      <c r="H392" s="84">
        <f t="shared" si="210"/>
        <v>0</v>
      </c>
      <c r="I392" s="84">
        <f t="shared" si="210"/>
        <v>27774</v>
      </c>
      <c r="J392" s="84">
        <f t="shared" si="210"/>
        <v>30502.300000000003</v>
      </c>
      <c r="K392" s="84">
        <f t="shared" si="210"/>
        <v>0</v>
      </c>
      <c r="L392" s="84">
        <f t="shared" si="210"/>
        <v>0</v>
      </c>
      <c r="M392" s="88"/>
    </row>
    <row r="393" spans="1:13" s="82" customFormat="1" x14ac:dyDescent="0.25">
      <c r="A393" s="198"/>
      <c r="B393" s="201"/>
      <c r="C393" s="227"/>
      <c r="D393" s="83" t="s">
        <v>23</v>
      </c>
      <c r="E393" s="93">
        <f t="shared" ref="E393" si="211">SUM(G393,I393,K393,)</f>
        <v>8317</v>
      </c>
      <c r="F393" s="84">
        <f>SUM(H393,J393,L393,)</f>
        <v>8797.2000000000007</v>
      </c>
      <c r="G393" s="84">
        <v>0</v>
      </c>
      <c r="H393" s="84">
        <v>0</v>
      </c>
      <c r="I393" s="93">
        <v>8317</v>
      </c>
      <c r="J393" s="84">
        <v>8797.2000000000007</v>
      </c>
      <c r="K393" s="84">
        <v>0</v>
      </c>
      <c r="L393" s="84">
        <v>0</v>
      </c>
      <c r="M393" s="83" t="s">
        <v>483</v>
      </c>
    </row>
    <row r="394" spans="1:13" s="82" customFormat="1" ht="60" x14ac:dyDescent="0.25">
      <c r="A394" s="198"/>
      <c r="B394" s="201"/>
      <c r="C394" s="227"/>
      <c r="D394" s="83" t="s">
        <v>394</v>
      </c>
      <c r="E394" s="84">
        <f t="shared" ref="E394" si="212">SUM(G394,I394,K394,)</f>
        <v>9148</v>
      </c>
      <c r="F394" s="84">
        <f>SUM(H394,J394,L394,)</f>
        <v>9148</v>
      </c>
      <c r="G394" s="84">
        <v>0</v>
      </c>
      <c r="H394" s="84">
        <v>0</v>
      </c>
      <c r="I394" s="84">
        <v>9148</v>
      </c>
      <c r="J394" s="84">
        <v>9148</v>
      </c>
      <c r="K394" s="84">
        <v>0</v>
      </c>
      <c r="L394" s="157">
        <v>0</v>
      </c>
      <c r="M394" s="88" t="s">
        <v>411</v>
      </c>
    </row>
    <row r="395" spans="1:13" s="82" customFormat="1" ht="45" x14ac:dyDescent="0.25">
      <c r="A395" s="199"/>
      <c r="B395" s="202"/>
      <c r="C395" s="217"/>
      <c r="D395" s="83" t="s">
        <v>600</v>
      </c>
      <c r="E395" s="84">
        <v>10309</v>
      </c>
      <c r="F395" s="84">
        <f>SUM(H395,J395,L395,)</f>
        <v>12557.1</v>
      </c>
      <c r="G395" s="84">
        <v>0</v>
      </c>
      <c r="H395" s="84">
        <v>0</v>
      </c>
      <c r="I395" s="84">
        <v>10309</v>
      </c>
      <c r="J395" s="84">
        <v>12557.1</v>
      </c>
      <c r="K395" s="84">
        <v>0</v>
      </c>
      <c r="L395" s="157">
        <v>0</v>
      </c>
      <c r="M395" s="88" t="s">
        <v>699</v>
      </c>
    </row>
    <row r="396" spans="1:13" s="82" customFormat="1" x14ac:dyDescent="0.25">
      <c r="A396" s="206">
        <v>5</v>
      </c>
      <c r="B396" s="207" t="s">
        <v>387</v>
      </c>
      <c r="C396" s="203" t="s">
        <v>401</v>
      </c>
      <c r="D396" s="98" t="s">
        <v>343</v>
      </c>
      <c r="E396" s="84">
        <f>SUM(E397:E399)</f>
        <v>2223.6</v>
      </c>
      <c r="F396" s="84">
        <f t="shared" ref="F396:L396" si="213">SUM(F397:F399)</f>
        <v>1864.6000000000001</v>
      </c>
      <c r="G396" s="84">
        <f t="shared" si="213"/>
        <v>0</v>
      </c>
      <c r="H396" s="84">
        <f t="shared" si="213"/>
        <v>0</v>
      </c>
      <c r="I396" s="84">
        <f t="shared" si="213"/>
        <v>2223.6</v>
      </c>
      <c r="J396" s="84">
        <f t="shared" si="213"/>
        <v>1864.6000000000001</v>
      </c>
      <c r="K396" s="84">
        <f t="shared" si="213"/>
        <v>0</v>
      </c>
      <c r="L396" s="84">
        <f t="shared" si="213"/>
        <v>0</v>
      </c>
    </row>
    <row r="397" spans="1:13" s="82" customFormat="1" x14ac:dyDescent="0.25">
      <c r="A397" s="198"/>
      <c r="B397" s="201"/>
      <c r="C397" s="227"/>
      <c r="D397" s="83" t="s">
        <v>23</v>
      </c>
      <c r="E397" s="93">
        <f t="shared" ref="E397" si="214">SUM(G397,I397,K397,)</f>
        <v>648.4</v>
      </c>
      <c r="F397" s="84">
        <f>SUM(H397,J397,L397,)</f>
        <v>515.1</v>
      </c>
      <c r="G397" s="84">
        <v>0</v>
      </c>
      <c r="H397" s="84">
        <v>0</v>
      </c>
      <c r="I397" s="93">
        <v>648.4</v>
      </c>
      <c r="J397" s="84">
        <v>515.1</v>
      </c>
      <c r="K397" s="84">
        <v>0</v>
      </c>
      <c r="L397" s="84">
        <v>0</v>
      </c>
      <c r="M397" s="83" t="s">
        <v>483</v>
      </c>
    </row>
    <row r="398" spans="1:13" s="82" customFormat="1" ht="45" x14ac:dyDescent="0.25">
      <c r="A398" s="198"/>
      <c r="B398" s="201"/>
      <c r="C398" s="227"/>
      <c r="D398" s="90" t="s">
        <v>394</v>
      </c>
      <c r="E398" s="84">
        <f t="shared" ref="E398" si="215">SUM(G398,I398,K398,)</f>
        <v>701.2</v>
      </c>
      <c r="F398" s="84">
        <f>SUM(H398,J398,L398,)</f>
        <v>701.2</v>
      </c>
      <c r="G398" s="84">
        <v>0</v>
      </c>
      <c r="H398" s="84">
        <v>0</v>
      </c>
      <c r="I398" s="84">
        <v>701.2</v>
      </c>
      <c r="J398" s="84">
        <v>701.2</v>
      </c>
      <c r="K398" s="84">
        <v>0</v>
      </c>
      <c r="L398" s="157">
        <v>0</v>
      </c>
      <c r="M398" s="88" t="s">
        <v>412</v>
      </c>
    </row>
    <row r="399" spans="1:13" s="82" customFormat="1" ht="45" x14ac:dyDescent="0.25">
      <c r="A399" s="199"/>
      <c r="B399" s="202"/>
      <c r="C399" s="217"/>
      <c r="D399" s="90" t="s">
        <v>600</v>
      </c>
      <c r="E399" s="84">
        <v>874</v>
      </c>
      <c r="F399" s="84">
        <f>SUM(H399,J399,L399,)</f>
        <v>648.29999999999995</v>
      </c>
      <c r="G399" s="84">
        <v>0</v>
      </c>
      <c r="H399" s="84">
        <v>0</v>
      </c>
      <c r="I399" s="84">
        <v>874</v>
      </c>
      <c r="J399" s="84">
        <v>648.29999999999995</v>
      </c>
      <c r="K399" s="84">
        <v>0</v>
      </c>
      <c r="L399" s="157">
        <v>0</v>
      </c>
      <c r="M399" s="88" t="s">
        <v>698</v>
      </c>
    </row>
    <row r="400" spans="1:13" s="82" customFormat="1" x14ac:dyDescent="0.25">
      <c r="A400" s="206">
        <v>6</v>
      </c>
      <c r="B400" s="207" t="s">
        <v>388</v>
      </c>
      <c r="C400" s="203" t="s">
        <v>401</v>
      </c>
      <c r="D400" s="98" t="s">
        <v>343</v>
      </c>
      <c r="E400" s="84">
        <f>SUM(E401:E403)</f>
        <v>351</v>
      </c>
      <c r="F400" s="84">
        <f t="shared" ref="F400:L400" si="216">SUM(F401:F403)</f>
        <v>228</v>
      </c>
      <c r="G400" s="84">
        <f t="shared" si="216"/>
        <v>351</v>
      </c>
      <c r="H400" s="84">
        <f t="shared" si="216"/>
        <v>228</v>
      </c>
      <c r="I400" s="84">
        <f t="shared" si="216"/>
        <v>0</v>
      </c>
      <c r="J400" s="84">
        <f t="shared" si="216"/>
        <v>0</v>
      </c>
      <c r="K400" s="84">
        <f t="shared" si="216"/>
        <v>0</v>
      </c>
      <c r="L400" s="84">
        <f t="shared" si="216"/>
        <v>0</v>
      </c>
      <c r="M400" s="92"/>
    </row>
    <row r="401" spans="1:13" s="82" customFormat="1" x14ac:dyDescent="0.25">
      <c r="A401" s="198"/>
      <c r="B401" s="201"/>
      <c r="C401" s="227"/>
      <c r="D401" s="83" t="s">
        <v>23</v>
      </c>
      <c r="E401" s="93">
        <f t="shared" ref="E401" si="217">SUM(G401,I401,K401,)</f>
        <v>111</v>
      </c>
      <c r="F401" s="93">
        <f>SUM(H401,J401,L401,)</f>
        <v>111</v>
      </c>
      <c r="G401" s="93">
        <v>111</v>
      </c>
      <c r="H401" s="93">
        <v>111</v>
      </c>
      <c r="I401" s="84">
        <v>0</v>
      </c>
      <c r="J401" s="192">
        <v>0</v>
      </c>
      <c r="K401" s="84">
        <v>0</v>
      </c>
      <c r="L401" s="84">
        <v>0</v>
      </c>
      <c r="M401" s="90" t="s">
        <v>483</v>
      </c>
    </row>
    <row r="402" spans="1:13" s="82" customFormat="1" ht="45" x14ac:dyDescent="0.25">
      <c r="A402" s="198"/>
      <c r="B402" s="201"/>
      <c r="C402" s="227"/>
      <c r="D402" s="90" t="s">
        <v>394</v>
      </c>
      <c r="E402" s="84">
        <f t="shared" ref="E402" si="218">SUM(G402,I402,K402,)</f>
        <v>117</v>
      </c>
      <c r="F402" s="84">
        <f>SUM(H402,J402,L402,)</f>
        <v>117</v>
      </c>
      <c r="G402" s="84">
        <v>117</v>
      </c>
      <c r="H402" s="84">
        <v>117</v>
      </c>
      <c r="I402" s="84">
        <v>0</v>
      </c>
      <c r="J402" s="84">
        <v>0</v>
      </c>
      <c r="K402" s="84">
        <v>0</v>
      </c>
      <c r="L402" s="157">
        <v>0</v>
      </c>
      <c r="M402" s="92" t="s">
        <v>413</v>
      </c>
    </row>
    <row r="403" spans="1:13" s="82" customFormat="1" ht="45" x14ac:dyDescent="0.25">
      <c r="A403" s="199"/>
      <c r="B403" s="202"/>
      <c r="C403" s="217"/>
      <c r="D403" s="90" t="s">
        <v>600</v>
      </c>
      <c r="E403" s="84">
        <v>123</v>
      </c>
      <c r="F403" s="84">
        <v>0</v>
      </c>
      <c r="G403" s="84">
        <v>123</v>
      </c>
      <c r="H403" s="84">
        <v>0</v>
      </c>
      <c r="I403" s="84">
        <v>0</v>
      </c>
      <c r="J403" s="84">
        <v>0</v>
      </c>
      <c r="K403" s="84">
        <v>0</v>
      </c>
      <c r="L403" s="157">
        <v>0</v>
      </c>
      <c r="M403" s="92" t="s">
        <v>413</v>
      </c>
    </row>
    <row r="404" spans="1:13" s="82" customFormat="1" x14ac:dyDescent="0.25">
      <c r="A404" s="206">
        <v>7</v>
      </c>
      <c r="B404" s="207" t="s">
        <v>389</v>
      </c>
      <c r="C404" s="203" t="s">
        <v>401</v>
      </c>
      <c r="D404" s="98" t="s">
        <v>343</v>
      </c>
      <c r="E404" s="84">
        <f>SUM(E405:E407)</f>
        <v>4382.8999999999996</v>
      </c>
      <c r="F404" s="84">
        <f t="shared" ref="F404:L404" si="219">SUM(F405:F407)</f>
        <v>5642.4</v>
      </c>
      <c r="G404" s="84">
        <f t="shared" si="219"/>
        <v>0</v>
      </c>
      <c r="H404" s="84">
        <f t="shared" si="219"/>
        <v>0</v>
      </c>
      <c r="I404" s="84">
        <f t="shared" si="219"/>
        <v>4382.8999999999996</v>
      </c>
      <c r="J404" s="84">
        <f t="shared" si="219"/>
        <v>5642.4</v>
      </c>
      <c r="K404" s="84">
        <f t="shared" si="219"/>
        <v>0</v>
      </c>
      <c r="L404" s="157">
        <f t="shared" si="219"/>
        <v>0</v>
      </c>
      <c r="M404" s="92"/>
    </row>
    <row r="405" spans="1:13" s="82" customFormat="1" x14ac:dyDescent="0.25">
      <c r="A405" s="198"/>
      <c r="B405" s="201"/>
      <c r="C405" s="227"/>
      <c r="D405" s="83" t="s">
        <v>23</v>
      </c>
      <c r="E405" s="93">
        <f t="shared" ref="E405" si="220">SUM(G405,I405,K405,)</f>
        <v>2036.5</v>
      </c>
      <c r="F405" s="84">
        <f>SUM(H405,J405,L405,)</f>
        <v>2101.1999999999998</v>
      </c>
      <c r="G405" s="84">
        <v>0</v>
      </c>
      <c r="H405" s="84">
        <v>0</v>
      </c>
      <c r="I405" s="93">
        <v>2036.5</v>
      </c>
      <c r="J405" s="84">
        <v>2101.1999999999998</v>
      </c>
      <c r="K405" s="84">
        <v>0</v>
      </c>
      <c r="L405" s="84">
        <v>0</v>
      </c>
      <c r="M405" s="90" t="s">
        <v>483</v>
      </c>
    </row>
    <row r="406" spans="1:13" s="82" customFormat="1" ht="93.75" customHeight="1" x14ac:dyDescent="0.25">
      <c r="A406" s="198"/>
      <c r="B406" s="201"/>
      <c r="C406" s="227"/>
      <c r="D406" s="90" t="s">
        <v>394</v>
      </c>
      <c r="E406" s="84">
        <f t="shared" ref="E406" si="221">SUM(G406,I406,K406,)</f>
        <v>1117.3</v>
      </c>
      <c r="F406" s="84">
        <f>SUM(H406,J406,L406,)</f>
        <v>1117.3</v>
      </c>
      <c r="G406" s="84">
        <v>0</v>
      </c>
      <c r="H406" s="84">
        <v>0</v>
      </c>
      <c r="I406" s="84">
        <v>1117.3</v>
      </c>
      <c r="J406" s="84">
        <v>1117.3</v>
      </c>
      <c r="K406" s="84">
        <v>0</v>
      </c>
      <c r="L406" s="157">
        <v>0</v>
      </c>
      <c r="M406" s="92" t="s">
        <v>414</v>
      </c>
    </row>
    <row r="407" spans="1:13" s="82" customFormat="1" ht="90" customHeight="1" x14ac:dyDescent="0.25">
      <c r="A407" s="199"/>
      <c r="B407" s="202"/>
      <c r="C407" s="217"/>
      <c r="D407" s="90" t="s">
        <v>600</v>
      </c>
      <c r="E407" s="84">
        <v>1229.0999999999999</v>
      </c>
      <c r="F407" s="84">
        <f>SUM(H407,J407,L407,)</f>
        <v>2423.9</v>
      </c>
      <c r="G407" s="84">
        <v>0</v>
      </c>
      <c r="H407" s="84">
        <v>0</v>
      </c>
      <c r="I407" s="84">
        <v>1229.0999999999999</v>
      </c>
      <c r="J407" s="84">
        <v>2423.9</v>
      </c>
      <c r="K407" s="84">
        <v>0</v>
      </c>
      <c r="L407" s="157">
        <v>0</v>
      </c>
      <c r="M407" s="92" t="s">
        <v>414</v>
      </c>
    </row>
    <row r="408" spans="1:13" s="82" customFormat="1" x14ac:dyDescent="0.25">
      <c r="A408" s="206">
        <v>8</v>
      </c>
      <c r="B408" s="207" t="s">
        <v>390</v>
      </c>
      <c r="C408" s="203" t="s">
        <v>401</v>
      </c>
      <c r="D408" s="98" t="s">
        <v>343</v>
      </c>
      <c r="E408" s="84">
        <f t="shared" ref="E408:L408" si="222">SUM(E409:E411)</f>
        <v>9855.5</v>
      </c>
      <c r="F408" s="84">
        <f t="shared" si="222"/>
        <v>15157</v>
      </c>
      <c r="G408" s="84">
        <f t="shared" si="222"/>
        <v>0</v>
      </c>
      <c r="H408" s="84">
        <f t="shared" si="222"/>
        <v>891.4</v>
      </c>
      <c r="I408" s="84">
        <f t="shared" si="222"/>
        <v>9855.5</v>
      </c>
      <c r="J408" s="84">
        <f t="shared" si="222"/>
        <v>14265.6</v>
      </c>
      <c r="K408" s="84">
        <f t="shared" si="222"/>
        <v>0</v>
      </c>
      <c r="L408" s="84">
        <f t="shared" si="222"/>
        <v>0</v>
      </c>
      <c r="M408" s="92"/>
    </row>
    <row r="409" spans="1:13" s="82" customFormat="1" ht="45" x14ac:dyDescent="0.25">
      <c r="A409" s="198"/>
      <c r="B409" s="201"/>
      <c r="C409" s="227"/>
      <c r="D409" s="83" t="s">
        <v>23</v>
      </c>
      <c r="E409" s="93">
        <f t="shared" ref="E409" si="223">SUM(G409,I409,K409,)</f>
        <v>3189.5</v>
      </c>
      <c r="F409" s="84">
        <f>SUM(H409,J409,L409,)</f>
        <v>3045.3</v>
      </c>
      <c r="G409" s="84">
        <v>0</v>
      </c>
      <c r="H409" s="84">
        <v>0</v>
      </c>
      <c r="I409" s="93">
        <v>3189.5</v>
      </c>
      <c r="J409" s="84">
        <v>3045.3</v>
      </c>
      <c r="K409" s="84">
        <v>0</v>
      </c>
      <c r="L409" s="84">
        <v>0</v>
      </c>
      <c r="M409" s="90" t="s">
        <v>551</v>
      </c>
    </row>
    <row r="410" spans="1:13" s="82" customFormat="1" ht="30" x14ac:dyDescent="0.25">
      <c r="A410" s="198"/>
      <c r="B410" s="201"/>
      <c r="C410" s="227"/>
      <c r="D410" s="90" t="s">
        <v>394</v>
      </c>
      <c r="E410" s="84">
        <f>SUM(G410,I410,K410,)</f>
        <v>3333</v>
      </c>
      <c r="F410" s="84">
        <f>SUM(H410,J410,L410,)</f>
        <v>3333</v>
      </c>
      <c r="G410" s="84">
        <v>0</v>
      </c>
      <c r="H410" s="84">
        <v>0</v>
      </c>
      <c r="I410" s="84">
        <v>3333</v>
      </c>
      <c r="J410" s="84">
        <v>3333</v>
      </c>
      <c r="K410" s="84">
        <v>0</v>
      </c>
      <c r="L410" s="157">
        <v>0</v>
      </c>
      <c r="M410" s="92" t="s">
        <v>415</v>
      </c>
    </row>
    <row r="411" spans="1:13" s="82" customFormat="1" ht="141.75" customHeight="1" x14ac:dyDescent="0.25">
      <c r="A411" s="199"/>
      <c r="B411" s="202"/>
      <c r="C411" s="217"/>
      <c r="D411" s="83" t="s">
        <v>600</v>
      </c>
      <c r="E411" s="84">
        <f>SUM(G411,I411,K411,)</f>
        <v>3333</v>
      </c>
      <c r="F411" s="84">
        <f>SUM(H411,J411,L411,)</f>
        <v>8778.7000000000007</v>
      </c>
      <c r="G411" s="84">
        <v>0</v>
      </c>
      <c r="H411" s="84">
        <v>891.4</v>
      </c>
      <c r="I411" s="84">
        <v>3333</v>
      </c>
      <c r="J411" s="84">
        <v>7887.3</v>
      </c>
      <c r="K411" s="84">
        <v>0</v>
      </c>
      <c r="L411" s="157">
        <v>0</v>
      </c>
      <c r="M411" s="92" t="s">
        <v>652</v>
      </c>
    </row>
    <row r="412" spans="1:13" s="85" customFormat="1" x14ac:dyDescent="0.25">
      <c r="A412" s="206">
        <v>9</v>
      </c>
      <c r="B412" s="207" t="s">
        <v>391</v>
      </c>
      <c r="C412" s="203" t="s">
        <v>401</v>
      </c>
      <c r="D412" s="98" t="s">
        <v>343</v>
      </c>
      <c r="E412" s="84">
        <f>SUM(E413:E415)</f>
        <v>6590</v>
      </c>
      <c r="F412" s="84">
        <f t="shared" ref="F412:L412" si="224">SUM(F413:F415)</f>
        <v>763.5</v>
      </c>
      <c r="G412" s="84">
        <f t="shared" si="224"/>
        <v>5700</v>
      </c>
      <c r="H412" s="84">
        <f t="shared" si="224"/>
        <v>0</v>
      </c>
      <c r="I412" s="84">
        <f t="shared" si="224"/>
        <v>890</v>
      </c>
      <c r="J412" s="84">
        <f t="shared" si="224"/>
        <v>763.5</v>
      </c>
      <c r="K412" s="84">
        <f t="shared" si="224"/>
        <v>0</v>
      </c>
      <c r="L412" s="84">
        <f t="shared" si="224"/>
        <v>0</v>
      </c>
      <c r="M412" s="92"/>
    </row>
    <row r="413" spans="1:13" s="85" customFormat="1" x14ac:dyDescent="0.25">
      <c r="A413" s="198"/>
      <c r="B413" s="201"/>
      <c r="C413" s="227"/>
      <c r="D413" s="83" t="s">
        <v>23</v>
      </c>
      <c r="E413" s="93">
        <f t="shared" ref="E413" si="225">SUM(G413,I413,K413,)</f>
        <v>200</v>
      </c>
      <c r="F413" s="93">
        <f>SUM(H413,J413,L413,)</f>
        <v>140</v>
      </c>
      <c r="G413" s="84">
        <v>0</v>
      </c>
      <c r="H413" s="84">
        <v>0</v>
      </c>
      <c r="I413" s="93">
        <v>200</v>
      </c>
      <c r="J413" s="93">
        <v>140</v>
      </c>
      <c r="K413" s="84">
        <v>0</v>
      </c>
      <c r="L413" s="84">
        <v>0</v>
      </c>
      <c r="M413" s="90" t="s">
        <v>483</v>
      </c>
    </row>
    <row r="414" spans="1:13" s="85" customFormat="1" ht="60" x14ac:dyDescent="0.25">
      <c r="A414" s="198"/>
      <c r="B414" s="201"/>
      <c r="C414" s="227"/>
      <c r="D414" s="83" t="s">
        <v>394</v>
      </c>
      <c r="E414" s="84">
        <f t="shared" ref="E414" si="226">SUM(G414,I414,K414,)</f>
        <v>3200</v>
      </c>
      <c r="F414" s="84">
        <f>SUM(H414,J414,L414,)</f>
        <v>350</v>
      </c>
      <c r="G414" s="93">
        <v>2850</v>
      </c>
      <c r="H414" s="93">
        <v>0</v>
      </c>
      <c r="I414" s="84">
        <v>350</v>
      </c>
      <c r="J414" s="84">
        <v>350</v>
      </c>
      <c r="K414" s="84">
        <v>0</v>
      </c>
      <c r="L414" s="157">
        <v>0</v>
      </c>
      <c r="M414" s="88" t="s">
        <v>552</v>
      </c>
    </row>
    <row r="415" spans="1:13" s="85" customFormat="1" ht="225" x14ac:dyDescent="0.25">
      <c r="A415" s="199"/>
      <c r="B415" s="202"/>
      <c r="C415" s="217"/>
      <c r="D415" s="83" t="s">
        <v>600</v>
      </c>
      <c r="E415" s="84">
        <v>3190</v>
      </c>
      <c r="F415" s="84">
        <f>SUM(H415,J415,L415,)</f>
        <v>273.5</v>
      </c>
      <c r="G415" s="93">
        <v>2850</v>
      </c>
      <c r="H415" s="93">
        <v>0</v>
      </c>
      <c r="I415" s="84">
        <v>340</v>
      </c>
      <c r="J415" s="84">
        <v>273.5</v>
      </c>
      <c r="K415" s="84">
        <v>0</v>
      </c>
      <c r="L415" s="157">
        <v>0</v>
      </c>
      <c r="M415" s="141" t="s">
        <v>697</v>
      </c>
    </row>
    <row r="416" spans="1:13" s="85" customFormat="1" x14ac:dyDescent="0.25">
      <c r="A416" s="206">
        <v>10</v>
      </c>
      <c r="B416" s="207" t="s">
        <v>392</v>
      </c>
      <c r="C416" s="203" t="s">
        <v>401</v>
      </c>
      <c r="D416" s="98" t="s">
        <v>343</v>
      </c>
      <c r="E416" s="84">
        <f>SUM(E417:E419)</f>
        <v>915</v>
      </c>
      <c r="F416" s="84">
        <f t="shared" ref="F416:L416" si="227">SUM(F417:F419)</f>
        <v>1107.3</v>
      </c>
      <c r="G416" s="84">
        <f t="shared" si="227"/>
        <v>0</v>
      </c>
      <c r="H416" s="84">
        <f t="shared" si="227"/>
        <v>0</v>
      </c>
      <c r="I416" s="84">
        <f t="shared" si="227"/>
        <v>915</v>
      </c>
      <c r="J416" s="84">
        <f t="shared" si="227"/>
        <v>1107.3</v>
      </c>
      <c r="K416" s="84">
        <f t="shared" si="227"/>
        <v>0</v>
      </c>
      <c r="L416" s="84">
        <f t="shared" si="227"/>
        <v>0</v>
      </c>
      <c r="M416" s="88"/>
    </row>
    <row r="417" spans="1:13" s="85" customFormat="1" x14ac:dyDescent="0.25">
      <c r="A417" s="198"/>
      <c r="B417" s="201"/>
      <c r="C417" s="227"/>
      <c r="D417" s="83" t="s">
        <v>23</v>
      </c>
      <c r="E417" s="177">
        <f t="shared" ref="E417:E419" si="228">SUM(G417,I417,K417,)</f>
        <v>315</v>
      </c>
      <c r="F417" s="156">
        <f>SUM(H417,J417,L417,)</f>
        <v>315</v>
      </c>
      <c r="G417" s="156">
        <v>0</v>
      </c>
      <c r="H417" s="156">
        <v>0</v>
      </c>
      <c r="I417" s="177">
        <v>315</v>
      </c>
      <c r="J417" s="156">
        <v>315</v>
      </c>
      <c r="K417" s="156">
        <v>0</v>
      </c>
      <c r="L417" s="156">
        <v>0</v>
      </c>
      <c r="M417" s="90" t="s">
        <v>483</v>
      </c>
    </row>
    <row r="418" spans="1:13" s="85" customFormat="1" ht="90" x14ac:dyDescent="0.25">
      <c r="A418" s="198"/>
      <c r="B418" s="201"/>
      <c r="C418" s="227"/>
      <c r="D418" s="90" t="s">
        <v>394</v>
      </c>
      <c r="E418" s="84">
        <f t="shared" ref="E418" si="229">SUM(G418,I418,K418,)</f>
        <v>300</v>
      </c>
      <c r="F418" s="84">
        <f>SUM(H418,J418,L418,)</f>
        <v>300</v>
      </c>
      <c r="G418" s="93">
        <v>0</v>
      </c>
      <c r="H418" s="93">
        <v>0</v>
      </c>
      <c r="I418" s="84">
        <v>300</v>
      </c>
      <c r="J418" s="84">
        <v>300</v>
      </c>
      <c r="K418" s="84">
        <v>0</v>
      </c>
      <c r="L418" s="157">
        <v>0</v>
      </c>
      <c r="M418" s="88" t="s">
        <v>416</v>
      </c>
    </row>
    <row r="419" spans="1:13" s="85" customFormat="1" ht="180" x14ac:dyDescent="0.25">
      <c r="A419" s="199"/>
      <c r="B419" s="202"/>
      <c r="C419" s="217"/>
      <c r="D419" s="90" t="s">
        <v>600</v>
      </c>
      <c r="E419" s="84">
        <f t="shared" si="228"/>
        <v>300</v>
      </c>
      <c r="F419" s="84">
        <f>SUM(H419,J419,L419,)</f>
        <v>492.3</v>
      </c>
      <c r="G419" s="93">
        <v>0</v>
      </c>
      <c r="H419" s="93">
        <v>0</v>
      </c>
      <c r="I419" s="84">
        <v>300</v>
      </c>
      <c r="J419" s="84">
        <v>492.3</v>
      </c>
      <c r="K419" s="84">
        <v>0</v>
      </c>
      <c r="L419" s="157">
        <v>0</v>
      </c>
      <c r="M419" s="141" t="s">
        <v>700</v>
      </c>
    </row>
    <row r="420" spans="1:13" s="82" customFormat="1" x14ac:dyDescent="0.25">
      <c r="A420" s="142"/>
      <c r="B420" s="164"/>
      <c r="C420" s="143"/>
      <c r="D420" s="98" t="s">
        <v>343</v>
      </c>
      <c r="E420" s="97">
        <f>SUM(E421:E423)</f>
        <v>134085</v>
      </c>
      <c r="F420" s="97">
        <f t="shared" ref="F420:L420" si="230">SUM(F421:F423)</f>
        <v>124365.6</v>
      </c>
      <c r="G420" s="97">
        <f t="shared" si="230"/>
        <v>6051</v>
      </c>
      <c r="H420" s="97">
        <f t="shared" si="230"/>
        <v>5319.4</v>
      </c>
      <c r="I420" s="97">
        <f t="shared" si="230"/>
        <v>128034</v>
      </c>
      <c r="J420" s="97">
        <f t="shared" si="230"/>
        <v>119046.20000000001</v>
      </c>
      <c r="K420" s="97">
        <f t="shared" si="230"/>
        <v>0</v>
      </c>
      <c r="L420" s="97">
        <f t="shared" si="230"/>
        <v>0</v>
      </c>
      <c r="M420" s="120"/>
    </row>
    <row r="421" spans="1:13" s="81" customFormat="1" ht="44.25" customHeight="1" x14ac:dyDescent="0.25">
      <c r="A421" s="142"/>
      <c r="B421" s="164"/>
      <c r="C421" s="143"/>
      <c r="D421" s="112" t="s">
        <v>23</v>
      </c>
      <c r="E421" s="97">
        <f t="shared" ref="E421:L421" si="231">SUM(E381,E385,E389,E393,E397,E401,E405,E409,E413,E417,)</f>
        <v>41300.400000000001</v>
      </c>
      <c r="F421" s="97">
        <f t="shared" si="231"/>
        <v>37372.800000000003</v>
      </c>
      <c r="G421" s="97">
        <f t="shared" si="231"/>
        <v>111</v>
      </c>
      <c r="H421" s="97">
        <f t="shared" si="231"/>
        <v>111</v>
      </c>
      <c r="I421" s="97">
        <f t="shared" si="231"/>
        <v>41189.4</v>
      </c>
      <c r="J421" s="97">
        <f t="shared" si="231"/>
        <v>37261.800000000003</v>
      </c>
      <c r="K421" s="97">
        <f t="shared" si="231"/>
        <v>0</v>
      </c>
      <c r="L421" s="97">
        <f t="shared" si="231"/>
        <v>0</v>
      </c>
      <c r="M421" s="120"/>
    </row>
    <row r="422" spans="1:13" s="81" customFormat="1" ht="44.25" customHeight="1" x14ac:dyDescent="0.25">
      <c r="A422" s="142"/>
      <c r="B422" s="164"/>
      <c r="C422" s="143"/>
      <c r="D422" s="98" t="s">
        <v>394</v>
      </c>
      <c r="E422" s="97">
        <f t="shared" ref="E422:L423" si="232">SUM(E382,E386,E390,E394,E398,E402,E406,E410,E414,E418,)</f>
        <v>44636.5</v>
      </c>
      <c r="F422" s="97">
        <f t="shared" si="232"/>
        <v>34052.5</v>
      </c>
      <c r="G422" s="97">
        <f t="shared" si="232"/>
        <v>2967</v>
      </c>
      <c r="H422" s="97">
        <f t="shared" si="232"/>
        <v>117</v>
      </c>
      <c r="I422" s="97">
        <f t="shared" si="232"/>
        <v>41669.5</v>
      </c>
      <c r="J422" s="97">
        <f t="shared" si="232"/>
        <v>33935.5</v>
      </c>
      <c r="K422" s="97">
        <f t="shared" si="232"/>
        <v>0</v>
      </c>
      <c r="L422" s="97">
        <f t="shared" si="232"/>
        <v>0</v>
      </c>
      <c r="M422" s="120"/>
    </row>
    <row r="423" spans="1:13" s="81" customFormat="1" ht="31.5" customHeight="1" x14ac:dyDescent="0.25">
      <c r="A423" s="104"/>
      <c r="B423" s="98"/>
      <c r="C423" s="104"/>
      <c r="D423" s="98" t="s">
        <v>600</v>
      </c>
      <c r="E423" s="97">
        <f t="shared" si="232"/>
        <v>48148.1</v>
      </c>
      <c r="F423" s="97">
        <f t="shared" si="232"/>
        <v>52940.3</v>
      </c>
      <c r="G423" s="97">
        <f t="shared" si="232"/>
        <v>2973</v>
      </c>
      <c r="H423" s="97">
        <f t="shared" si="232"/>
        <v>5091.3999999999996</v>
      </c>
      <c r="I423" s="97">
        <f t="shared" si="232"/>
        <v>45175.1</v>
      </c>
      <c r="J423" s="97">
        <f t="shared" si="232"/>
        <v>47848.900000000009</v>
      </c>
      <c r="K423" s="97">
        <f t="shared" si="232"/>
        <v>0</v>
      </c>
      <c r="L423" s="97">
        <f t="shared" si="232"/>
        <v>0</v>
      </c>
      <c r="M423" s="167"/>
    </row>
    <row r="424" spans="1:13" s="81" customFormat="1" ht="34.5" customHeight="1" x14ac:dyDescent="0.25">
      <c r="A424" s="104"/>
      <c r="B424" s="98"/>
      <c r="C424" s="104"/>
      <c r="D424" s="98" t="s">
        <v>393</v>
      </c>
      <c r="E424" s="127">
        <f>SUM(E425:E427)</f>
        <v>4813239.5999999996</v>
      </c>
      <c r="F424" s="127">
        <f t="shared" ref="F424:L424" si="233">SUM(F425:F427)</f>
        <v>2809355.38</v>
      </c>
      <c r="G424" s="127">
        <f t="shared" si="233"/>
        <v>2674556.1</v>
      </c>
      <c r="H424" s="127">
        <f t="shared" si="233"/>
        <v>801777.69999999984</v>
      </c>
      <c r="I424" s="127">
        <f t="shared" si="233"/>
        <v>1630192.7000000002</v>
      </c>
      <c r="J424" s="127">
        <f>SUM(J425:J427)</f>
        <v>1511836.6800000002</v>
      </c>
      <c r="K424" s="127">
        <f t="shared" si="233"/>
        <v>507225.8</v>
      </c>
      <c r="L424" s="127">
        <f t="shared" si="233"/>
        <v>495740.99999999994</v>
      </c>
      <c r="M424" s="105"/>
    </row>
    <row r="425" spans="1:13" s="81" customFormat="1" x14ac:dyDescent="0.25">
      <c r="A425" s="104"/>
      <c r="B425" s="112"/>
      <c r="C425" s="104"/>
      <c r="D425" s="112" t="s">
        <v>23</v>
      </c>
      <c r="E425" s="127">
        <f t="shared" ref="E425:J425" si="234">SUM(E13,E41,E87,E112,E138,E186,E248,E265,E273,E290,E319,E334,E355,E376,E421)</f>
        <v>1686451.6</v>
      </c>
      <c r="F425" s="127">
        <f t="shared" si="234"/>
        <v>1201250.1000000001</v>
      </c>
      <c r="G425" s="127">
        <f t="shared" si="234"/>
        <v>938622.4</v>
      </c>
      <c r="H425" s="127">
        <f t="shared" si="234"/>
        <v>480559.1999999999</v>
      </c>
      <c r="I425" s="127">
        <f t="shared" si="234"/>
        <v>572841</v>
      </c>
      <c r="J425" s="127">
        <f t="shared" si="234"/>
        <v>544385.80000000005</v>
      </c>
      <c r="K425" s="127">
        <f>SUM(K13,K41,K112,K138,K186,K248,K265,K273,K290,K319,K334,K355,K376,K421)</f>
        <v>173723.19999999998</v>
      </c>
      <c r="L425" s="127">
        <f>SUM(L13,L41,L87,L112,L138,L186,L248,L265,L273,L290,L319,L334,L355,L376,L421)</f>
        <v>176305.09999999998</v>
      </c>
      <c r="M425" s="105"/>
    </row>
    <row r="426" spans="1:13" s="81" customFormat="1" x14ac:dyDescent="0.25">
      <c r="A426" s="104"/>
      <c r="B426" s="112"/>
      <c r="C426" s="104"/>
      <c r="D426" s="98" t="s">
        <v>394</v>
      </c>
      <c r="E426" s="172">
        <f t="shared" ref="E426:L426" si="235">SUM(E14,E42,E88,E91,E113,E139,E187,E249,E266,E291,E320,E335,E356,E377,E422)</f>
        <v>1448924.4</v>
      </c>
      <c r="F426" s="172">
        <f t="shared" si="235"/>
        <v>709893.17999999993</v>
      </c>
      <c r="G426" s="172">
        <f t="shared" si="235"/>
        <v>789322.20000000007</v>
      </c>
      <c r="H426" s="172">
        <f t="shared" si="235"/>
        <v>224601.99999999997</v>
      </c>
      <c r="I426" s="172">
        <f t="shared" si="235"/>
        <v>493327.8</v>
      </c>
      <c r="J426" s="172">
        <f t="shared" si="235"/>
        <v>323260.38</v>
      </c>
      <c r="K426" s="172">
        <f t="shared" si="235"/>
        <v>166274.4</v>
      </c>
      <c r="L426" s="172">
        <f t="shared" si="235"/>
        <v>162030.79999999999</v>
      </c>
      <c r="M426" s="105"/>
    </row>
    <row r="427" spans="1:13" s="81" customFormat="1" x14ac:dyDescent="0.25">
      <c r="A427" s="193"/>
      <c r="B427" s="98"/>
      <c r="C427" s="194"/>
      <c r="D427" s="98" t="s">
        <v>600</v>
      </c>
      <c r="E427" s="172">
        <f t="shared" ref="E427:L427" si="236">SUM(E15,E43,E89,E92,E114,E140,E188,E250,E267,E275,E292,E321,E336,E357,E378,E423)</f>
        <v>1677863.5999999999</v>
      </c>
      <c r="F427" s="172">
        <f t="shared" si="236"/>
        <v>898212.1</v>
      </c>
      <c r="G427" s="172">
        <f t="shared" si="236"/>
        <v>946611.49999999988</v>
      </c>
      <c r="H427" s="172">
        <f t="shared" si="236"/>
        <v>96616.5</v>
      </c>
      <c r="I427" s="172">
        <f t="shared" si="236"/>
        <v>564023.9</v>
      </c>
      <c r="J427" s="172">
        <f t="shared" si="236"/>
        <v>644190.50000000012</v>
      </c>
      <c r="K427" s="172">
        <f t="shared" si="236"/>
        <v>167228.20000000001</v>
      </c>
      <c r="L427" s="172">
        <f t="shared" si="236"/>
        <v>157405.09999999998</v>
      </c>
      <c r="M427" s="193"/>
    </row>
    <row r="428" spans="1:13" ht="15.75" x14ac:dyDescent="0.25">
      <c r="A428" s="254"/>
      <c r="B428" s="254"/>
      <c r="C428" s="254"/>
      <c r="D428" s="254"/>
      <c r="E428" s="254"/>
      <c r="F428" s="254"/>
      <c r="G428" s="254"/>
      <c r="H428" s="254"/>
      <c r="I428" s="254"/>
      <c r="J428" s="254"/>
      <c r="K428" s="254"/>
      <c r="L428" s="254"/>
      <c r="M428" s="254"/>
    </row>
    <row r="429" spans="1:13" ht="15.75" x14ac:dyDescent="0.25">
      <c r="A429" s="253"/>
      <c r="B429" s="253"/>
      <c r="C429" s="253"/>
      <c r="D429" s="253"/>
      <c r="E429" s="253"/>
      <c r="F429" s="253"/>
      <c r="G429" s="253"/>
      <c r="H429" s="253"/>
      <c r="I429" s="253"/>
      <c r="J429" s="253"/>
      <c r="K429" s="253"/>
      <c r="L429" s="253"/>
      <c r="M429" s="253"/>
    </row>
  </sheetData>
  <mergeCells count="314">
    <mergeCell ref="A91:A92"/>
    <mergeCell ref="B91:B92"/>
    <mergeCell ref="C91:C92"/>
    <mergeCell ref="A337:M337"/>
    <mergeCell ref="A293:M293"/>
    <mergeCell ref="A276:M276"/>
    <mergeCell ref="A251:M251"/>
    <mergeCell ref="A196:M196"/>
    <mergeCell ref="A190:M190"/>
    <mergeCell ref="A189:M189"/>
    <mergeCell ref="A142:A145"/>
    <mergeCell ref="B142:B145"/>
    <mergeCell ref="C142:C145"/>
    <mergeCell ref="A314:A317"/>
    <mergeCell ref="B314:B317"/>
    <mergeCell ref="C314:C317"/>
    <mergeCell ref="A323:A326"/>
    <mergeCell ref="B323:B326"/>
    <mergeCell ref="C323:C326"/>
    <mergeCell ref="A327:A328"/>
    <mergeCell ref="B327:B328"/>
    <mergeCell ref="C327:C328"/>
    <mergeCell ref="D327:D328"/>
    <mergeCell ref="E327:E328"/>
    <mergeCell ref="A408:A411"/>
    <mergeCell ref="B408:B411"/>
    <mergeCell ref="C408:C411"/>
    <mergeCell ref="A412:A415"/>
    <mergeCell ref="B412:B415"/>
    <mergeCell ref="C412:C415"/>
    <mergeCell ref="A416:A419"/>
    <mergeCell ref="B416:B419"/>
    <mergeCell ref="C416:C419"/>
    <mergeCell ref="A396:A399"/>
    <mergeCell ref="B396:B399"/>
    <mergeCell ref="C396:C399"/>
    <mergeCell ref="A400:A403"/>
    <mergeCell ref="B400:B403"/>
    <mergeCell ref="C400:C403"/>
    <mergeCell ref="A404:A407"/>
    <mergeCell ref="B404:B407"/>
    <mergeCell ref="C404:C407"/>
    <mergeCell ref="A384:A387"/>
    <mergeCell ref="B384:B387"/>
    <mergeCell ref="C384:C387"/>
    <mergeCell ref="A388:A391"/>
    <mergeCell ref="B388:B391"/>
    <mergeCell ref="C388:C391"/>
    <mergeCell ref="A392:A395"/>
    <mergeCell ref="B392:B395"/>
    <mergeCell ref="C392:C395"/>
    <mergeCell ref="A368:A371"/>
    <mergeCell ref="B368:B371"/>
    <mergeCell ref="C368:C371"/>
    <mergeCell ref="A380:A383"/>
    <mergeCell ref="B380:B383"/>
    <mergeCell ref="C380:C383"/>
    <mergeCell ref="A338:A341"/>
    <mergeCell ref="B338:B341"/>
    <mergeCell ref="C338:C341"/>
    <mergeCell ref="A350:A353"/>
    <mergeCell ref="B350:B353"/>
    <mergeCell ref="C350:C353"/>
    <mergeCell ref="A360:A363"/>
    <mergeCell ref="B360:B363"/>
    <mergeCell ref="C360:C363"/>
    <mergeCell ref="A358:M358"/>
    <mergeCell ref="A379:M379"/>
    <mergeCell ref="A365:A367"/>
    <mergeCell ref="B365:B367"/>
    <mergeCell ref="C365:C367"/>
    <mergeCell ref="A372:A374"/>
    <mergeCell ref="B372:B374"/>
    <mergeCell ref="C372:C374"/>
    <mergeCell ref="E347:E348"/>
    <mergeCell ref="G327:G328"/>
    <mergeCell ref="H327:H328"/>
    <mergeCell ref="I327:I328"/>
    <mergeCell ref="J327:J328"/>
    <mergeCell ref="K327:K328"/>
    <mergeCell ref="L327:L328"/>
    <mergeCell ref="M327:M328"/>
    <mergeCell ref="A302:A305"/>
    <mergeCell ref="B302:B305"/>
    <mergeCell ref="C302:C305"/>
    <mergeCell ref="A306:A309"/>
    <mergeCell ref="B306:B309"/>
    <mergeCell ref="C306:C309"/>
    <mergeCell ref="A310:A313"/>
    <mergeCell ref="B310:B313"/>
    <mergeCell ref="C310:C313"/>
    <mergeCell ref="C294:C297"/>
    <mergeCell ref="A277:A280"/>
    <mergeCell ref="B277:B280"/>
    <mergeCell ref="C277:C280"/>
    <mergeCell ref="A281:A284"/>
    <mergeCell ref="A298:A301"/>
    <mergeCell ref="B298:B301"/>
    <mergeCell ref="C298:C301"/>
    <mergeCell ref="F327:F328"/>
    <mergeCell ref="A133:A136"/>
    <mergeCell ref="B133:B136"/>
    <mergeCell ref="C133:C136"/>
    <mergeCell ref="A137:A140"/>
    <mergeCell ref="A256:A259"/>
    <mergeCell ref="B256:B259"/>
    <mergeCell ref="C256:C259"/>
    <mergeCell ref="A99:A102"/>
    <mergeCell ref="B99:B102"/>
    <mergeCell ref="C99:C102"/>
    <mergeCell ref="A103:A106"/>
    <mergeCell ref="B103:B106"/>
    <mergeCell ref="C103:C106"/>
    <mergeCell ref="A108:A110"/>
    <mergeCell ref="B108:B110"/>
    <mergeCell ref="C108:C110"/>
    <mergeCell ref="A111:A114"/>
    <mergeCell ref="B111:B114"/>
    <mergeCell ref="C111:C114"/>
    <mergeCell ref="A141:M141"/>
    <mergeCell ref="A116:M116"/>
    <mergeCell ref="A117:A120"/>
    <mergeCell ref="B137:B140"/>
    <mergeCell ref="C137:C140"/>
    <mergeCell ref="B117:B120"/>
    <mergeCell ref="C117:C120"/>
    <mergeCell ref="A121:A124"/>
    <mergeCell ref="B121:B124"/>
    <mergeCell ref="C121:C124"/>
    <mergeCell ref="A125:A128"/>
    <mergeCell ref="B125:B128"/>
    <mergeCell ref="C125:C128"/>
    <mergeCell ref="A129:A132"/>
    <mergeCell ref="B129:B132"/>
    <mergeCell ref="C129:C132"/>
    <mergeCell ref="A70:A73"/>
    <mergeCell ref="B70:B73"/>
    <mergeCell ref="C70:C73"/>
    <mergeCell ref="A74:A77"/>
    <mergeCell ref="B74:B77"/>
    <mergeCell ref="C74:C77"/>
    <mergeCell ref="A78:A81"/>
    <mergeCell ref="B78:B81"/>
    <mergeCell ref="C78:C81"/>
    <mergeCell ref="A82:A85"/>
    <mergeCell ref="B82:B85"/>
    <mergeCell ref="C82:C85"/>
    <mergeCell ref="J1:M1"/>
    <mergeCell ref="A90:M90"/>
    <mergeCell ref="A94:M94"/>
    <mergeCell ref="A115:M115"/>
    <mergeCell ref="A44:M44"/>
    <mergeCell ref="A10:M10"/>
    <mergeCell ref="A6:A8"/>
    <mergeCell ref="B6:B8"/>
    <mergeCell ref="E6:L6"/>
    <mergeCell ref="G45:G46"/>
    <mergeCell ref="H45:H46"/>
    <mergeCell ref="I45:I46"/>
    <mergeCell ref="J45:J46"/>
    <mergeCell ref="K45:K46"/>
    <mergeCell ref="L45:L46"/>
    <mergeCell ref="M45:M46"/>
    <mergeCell ref="E11:E12"/>
    <mergeCell ref="A95:A98"/>
    <mergeCell ref="A11:A15"/>
    <mergeCell ref="C11:C15"/>
    <mergeCell ref="A17:A19"/>
    <mergeCell ref="A20:A22"/>
    <mergeCell ref="A23:A25"/>
    <mergeCell ref="A26:A27"/>
    <mergeCell ref="A429:M429"/>
    <mergeCell ref="A428:M428"/>
    <mergeCell ref="A4:M4"/>
    <mergeCell ref="A322:M322"/>
    <mergeCell ref="E7:F7"/>
    <mergeCell ref="G7:H7"/>
    <mergeCell ref="I7:J7"/>
    <mergeCell ref="K7:L7"/>
    <mergeCell ref="A214:M214"/>
    <mergeCell ref="C6:C8"/>
    <mergeCell ref="A16:M16"/>
    <mergeCell ref="B146:M146"/>
    <mergeCell ref="B202:M202"/>
    <mergeCell ref="D6:D8"/>
    <mergeCell ref="D11:D12"/>
    <mergeCell ref="M11:M12"/>
    <mergeCell ref="F45:F46"/>
    <mergeCell ref="L11:L12"/>
    <mergeCell ref="B95:B98"/>
    <mergeCell ref="C95:C98"/>
    <mergeCell ref="F11:F12"/>
    <mergeCell ref="A65:A68"/>
    <mergeCell ref="A28:A29"/>
    <mergeCell ref="A30:A33"/>
    <mergeCell ref="A56:A59"/>
    <mergeCell ref="B56:B59"/>
    <mergeCell ref="C56:C59"/>
    <mergeCell ref="A38:A39"/>
    <mergeCell ref="B38:B39"/>
    <mergeCell ref="C38:C39"/>
    <mergeCell ref="A45:A49"/>
    <mergeCell ref="B45:B49"/>
    <mergeCell ref="C45:C49"/>
    <mergeCell ref="A60:A63"/>
    <mergeCell ref="B60:B63"/>
    <mergeCell ref="C60:C63"/>
    <mergeCell ref="A34:A37"/>
    <mergeCell ref="B65:B68"/>
    <mergeCell ref="C65:C68"/>
    <mergeCell ref="H11:H12"/>
    <mergeCell ref="I11:I12"/>
    <mergeCell ref="D45:D46"/>
    <mergeCell ref="E45:E46"/>
    <mergeCell ref="J11:J12"/>
    <mergeCell ref="K11:K12"/>
    <mergeCell ref="B17:B19"/>
    <mergeCell ref="C17:C19"/>
    <mergeCell ref="B20:B22"/>
    <mergeCell ref="C20:C22"/>
    <mergeCell ref="B23:B25"/>
    <mergeCell ref="C23:C25"/>
    <mergeCell ref="B26:B27"/>
    <mergeCell ref="C26:C27"/>
    <mergeCell ref="B28:B29"/>
    <mergeCell ref="C28:C29"/>
    <mergeCell ref="B30:B33"/>
    <mergeCell ref="C30:C33"/>
    <mergeCell ref="B34:B37"/>
    <mergeCell ref="C34:C37"/>
    <mergeCell ref="G11:G12"/>
    <mergeCell ref="B11:B15"/>
    <mergeCell ref="B163:B164"/>
    <mergeCell ref="C163:C164"/>
    <mergeCell ref="A169:A172"/>
    <mergeCell ref="B169:B172"/>
    <mergeCell ref="C169:C172"/>
    <mergeCell ref="A173:A176"/>
    <mergeCell ref="B173:B176"/>
    <mergeCell ref="C173:C176"/>
    <mergeCell ref="A177:A180"/>
    <mergeCell ref="B177:B180"/>
    <mergeCell ref="C177:C180"/>
    <mergeCell ref="A165:A168"/>
    <mergeCell ref="B165:B168"/>
    <mergeCell ref="C165:C168"/>
    <mergeCell ref="A163:A164"/>
    <mergeCell ref="A181:A184"/>
    <mergeCell ref="B181:B184"/>
    <mergeCell ref="C181:C184"/>
    <mergeCell ref="A192:A195"/>
    <mergeCell ref="B192:B195"/>
    <mergeCell ref="C192:C195"/>
    <mergeCell ref="A197:M197"/>
    <mergeCell ref="A198:A201"/>
    <mergeCell ref="B198:B201"/>
    <mergeCell ref="C198:C201"/>
    <mergeCell ref="I203:I205"/>
    <mergeCell ref="J203:J205"/>
    <mergeCell ref="K203:K205"/>
    <mergeCell ref="L203:L205"/>
    <mergeCell ref="M203:M205"/>
    <mergeCell ref="A239:A242"/>
    <mergeCell ref="B239:B242"/>
    <mergeCell ref="C239:C242"/>
    <mergeCell ref="A243:A246"/>
    <mergeCell ref="B243:B246"/>
    <mergeCell ref="C243:C246"/>
    <mergeCell ref="A227:A230"/>
    <mergeCell ref="B227:B230"/>
    <mergeCell ref="C227:C230"/>
    <mergeCell ref="A231:A234"/>
    <mergeCell ref="B231:B234"/>
    <mergeCell ref="C231:C234"/>
    <mergeCell ref="A235:A238"/>
    <mergeCell ref="B235:B238"/>
    <mergeCell ref="C235:C238"/>
    <mergeCell ref="A215:A218"/>
    <mergeCell ref="B215:B218"/>
    <mergeCell ref="C215:C218"/>
    <mergeCell ref="A219:A222"/>
    <mergeCell ref="A211:A213"/>
    <mergeCell ref="B211:B213"/>
    <mergeCell ref="C211:C213"/>
    <mergeCell ref="E203:E205"/>
    <mergeCell ref="F203:F205"/>
    <mergeCell ref="G203:G205"/>
    <mergeCell ref="H203:H205"/>
    <mergeCell ref="B219:B222"/>
    <mergeCell ref="C219:C222"/>
    <mergeCell ref="F347:F348"/>
    <mergeCell ref="G347:G348"/>
    <mergeCell ref="H347:H348"/>
    <mergeCell ref="I347:I348"/>
    <mergeCell ref="J347:J348"/>
    <mergeCell ref="K347:K348"/>
    <mergeCell ref="L347:L348"/>
    <mergeCell ref="A223:A226"/>
    <mergeCell ref="B223:B226"/>
    <mergeCell ref="C223:C226"/>
    <mergeCell ref="A252:A255"/>
    <mergeCell ref="B252:B255"/>
    <mergeCell ref="C252:C255"/>
    <mergeCell ref="A260:A263"/>
    <mergeCell ref="B260:B263"/>
    <mergeCell ref="C260:C263"/>
    <mergeCell ref="B281:B284"/>
    <mergeCell ref="C281:C284"/>
    <mergeCell ref="A268:M268"/>
    <mergeCell ref="A285:A288"/>
    <mergeCell ref="B285:B288"/>
    <mergeCell ref="C285:C288"/>
    <mergeCell ref="A294:A297"/>
    <mergeCell ref="B294:B297"/>
  </mergeCells>
  <pageMargins left="0.23622047244094491" right="0.23622047244094491" top="0.35433070866141736" bottom="0.55118110236220474" header="0.31496062992125984" footer="0.31496062992125984"/>
  <pageSetup paperSize="9" scale="7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workbookViewId="0">
      <selection activeCell="F6" sqref="F6"/>
    </sheetView>
  </sheetViews>
  <sheetFormatPr defaultRowHeight="15" x14ac:dyDescent="0.25"/>
  <cols>
    <col min="1" max="1" width="7.140625" style="21" customWidth="1"/>
    <col min="2" max="2" width="17.28515625" style="21" customWidth="1"/>
    <col min="3" max="3" width="24" style="21" customWidth="1"/>
    <col min="4" max="4" width="13.7109375" style="21" customWidth="1"/>
    <col min="5" max="5" width="17.140625" style="21" customWidth="1"/>
    <col min="6" max="6" width="21.140625" style="21" customWidth="1"/>
    <col min="7" max="7" width="16.42578125" style="21" customWidth="1"/>
    <col min="8" max="8" width="18.28515625" style="21" customWidth="1"/>
    <col min="9" max="9" width="14.140625" style="21" customWidth="1"/>
    <col min="10" max="16384" width="9.140625" style="21"/>
  </cols>
  <sheetData>
    <row r="2" spans="1:9" ht="24" customHeight="1" x14ac:dyDescent="0.25">
      <c r="A2" s="315" t="s">
        <v>711</v>
      </c>
      <c r="B2" s="315"/>
      <c r="C2" s="315"/>
      <c r="D2" s="315"/>
      <c r="E2" s="315"/>
      <c r="F2" s="315"/>
      <c r="G2" s="315"/>
      <c r="H2" s="316"/>
      <c r="I2" s="316"/>
    </row>
    <row r="3" spans="1:9" ht="11.25" customHeight="1" x14ac:dyDescent="0.25">
      <c r="A3" s="317"/>
      <c r="B3" s="317"/>
      <c r="C3" s="317"/>
      <c r="D3" s="317"/>
      <c r="E3" s="317"/>
      <c r="F3" s="317"/>
      <c r="G3" s="317"/>
      <c r="H3" s="317"/>
      <c r="I3" s="317"/>
    </row>
    <row r="4" spans="1:9" ht="63" x14ac:dyDescent="0.25">
      <c r="A4" s="71" t="s">
        <v>0</v>
      </c>
      <c r="B4" s="72" t="s">
        <v>713</v>
      </c>
      <c r="C4" s="72" t="s">
        <v>11</v>
      </c>
      <c r="D4" s="72" t="s">
        <v>12</v>
      </c>
      <c r="E4" s="72" t="s">
        <v>13</v>
      </c>
      <c r="F4" s="72" t="s">
        <v>593</v>
      </c>
      <c r="G4" s="62" t="s">
        <v>734</v>
      </c>
      <c r="H4" s="72" t="s">
        <v>14</v>
      </c>
      <c r="I4" s="72" t="s">
        <v>15</v>
      </c>
    </row>
    <row r="5" spans="1:9" ht="15.75" x14ac:dyDescent="0.25">
      <c r="A5" s="314" t="s">
        <v>16</v>
      </c>
      <c r="B5" s="314"/>
      <c r="C5" s="314"/>
      <c r="D5" s="314"/>
      <c r="E5" s="314"/>
      <c r="F5" s="314"/>
      <c r="G5" s="314"/>
      <c r="H5" s="314"/>
      <c r="I5" s="314"/>
    </row>
    <row r="6" spans="1:9" ht="78.75" x14ac:dyDescent="0.25">
      <c r="A6" s="29">
        <v>1</v>
      </c>
      <c r="B6" s="30" t="s">
        <v>417</v>
      </c>
      <c r="C6" s="30" t="s">
        <v>418</v>
      </c>
      <c r="D6" s="30" t="s">
        <v>419</v>
      </c>
      <c r="E6" s="30" t="s">
        <v>278</v>
      </c>
      <c r="F6" s="30">
        <v>2419.7600000000002</v>
      </c>
      <c r="G6" s="30">
        <v>2419.7600000000002</v>
      </c>
      <c r="H6" s="30" t="s">
        <v>420</v>
      </c>
      <c r="I6" s="30" t="s">
        <v>421</v>
      </c>
    </row>
    <row r="7" spans="1:9" ht="47.25" x14ac:dyDescent="0.25">
      <c r="A7" s="29">
        <v>2</v>
      </c>
      <c r="B7" s="30" t="s">
        <v>422</v>
      </c>
      <c r="C7" s="30" t="s">
        <v>423</v>
      </c>
      <c r="D7" s="30" t="s">
        <v>424</v>
      </c>
      <c r="E7" s="30" t="s">
        <v>278</v>
      </c>
      <c r="F7" s="30">
        <v>750</v>
      </c>
      <c r="G7" s="30">
        <v>750</v>
      </c>
      <c r="H7" s="30" t="s">
        <v>420</v>
      </c>
      <c r="I7" s="30" t="s">
        <v>421</v>
      </c>
    </row>
    <row r="8" spans="1:9" ht="48" customHeight="1" x14ac:dyDescent="0.25">
      <c r="A8" s="29">
        <v>3</v>
      </c>
      <c r="B8" s="59" t="s">
        <v>422</v>
      </c>
      <c r="C8" s="30" t="s">
        <v>425</v>
      </c>
      <c r="D8" s="30" t="s">
        <v>424</v>
      </c>
      <c r="E8" s="30" t="s">
        <v>321</v>
      </c>
      <c r="F8" s="30">
        <v>300</v>
      </c>
      <c r="G8" s="30">
        <v>300</v>
      </c>
      <c r="H8" s="30" t="s">
        <v>420</v>
      </c>
      <c r="I8" s="30" t="s">
        <v>421</v>
      </c>
    </row>
    <row r="9" spans="1:9" ht="47.25" x14ac:dyDescent="0.25">
      <c r="A9" s="29">
        <v>4</v>
      </c>
      <c r="B9" s="30" t="s">
        <v>426</v>
      </c>
      <c r="C9" s="30" t="s">
        <v>427</v>
      </c>
      <c r="D9" s="30" t="s">
        <v>428</v>
      </c>
      <c r="E9" s="30" t="s">
        <v>278</v>
      </c>
      <c r="F9" s="30">
        <v>100</v>
      </c>
      <c r="G9" s="30">
        <v>100</v>
      </c>
      <c r="H9" s="30" t="s">
        <v>420</v>
      </c>
      <c r="I9" s="30" t="s">
        <v>421</v>
      </c>
    </row>
    <row r="10" spans="1:9" ht="78.75" x14ac:dyDescent="0.25">
      <c r="A10" s="29">
        <v>5</v>
      </c>
      <c r="B10" s="30" t="s">
        <v>429</v>
      </c>
      <c r="C10" s="30" t="s">
        <v>430</v>
      </c>
      <c r="D10" s="30">
        <v>2013</v>
      </c>
      <c r="E10" s="30" t="s">
        <v>431</v>
      </c>
      <c r="F10" s="30" t="s">
        <v>396</v>
      </c>
      <c r="G10" s="30" t="s">
        <v>396</v>
      </c>
      <c r="H10" s="30" t="s">
        <v>420</v>
      </c>
      <c r="I10" s="30" t="s">
        <v>421</v>
      </c>
    </row>
    <row r="11" spans="1:9" ht="78.75" x14ac:dyDescent="0.25">
      <c r="A11" s="29">
        <v>6</v>
      </c>
      <c r="B11" s="30" t="s">
        <v>429</v>
      </c>
      <c r="C11" s="30" t="s">
        <v>432</v>
      </c>
      <c r="D11" s="30">
        <v>2013</v>
      </c>
      <c r="E11" s="30" t="s">
        <v>401</v>
      </c>
      <c r="F11" s="30" t="s">
        <v>396</v>
      </c>
      <c r="G11" s="30" t="s">
        <v>396</v>
      </c>
      <c r="H11" s="30" t="s">
        <v>420</v>
      </c>
      <c r="I11" s="30" t="s">
        <v>421</v>
      </c>
    </row>
    <row r="12" spans="1:9" ht="69" customHeight="1" x14ac:dyDescent="0.25">
      <c r="A12" s="29">
        <v>7</v>
      </c>
      <c r="B12" s="30" t="s">
        <v>562</v>
      </c>
      <c r="C12" s="30" t="s">
        <v>563</v>
      </c>
      <c r="D12" s="30" t="s">
        <v>564</v>
      </c>
      <c r="E12" s="30" t="s">
        <v>278</v>
      </c>
      <c r="F12" s="30">
        <v>500</v>
      </c>
      <c r="G12" s="30">
        <v>500</v>
      </c>
      <c r="H12" s="30" t="s">
        <v>420</v>
      </c>
      <c r="I12" s="30" t="s">
        <v>421</v>
      </c>
    </row>
    <row r="13" spans="1:9" ht="110.25" x14ac:dyDescent="0.25">
      <c r="A13" s="29">
        <v>8</v>
      </c>
      <c r="B13" s="30" t="s">
        <v>426</v>
      </c>
      <c r="C13" s="30" t="s">
        <v>565</v>
      </c>
      <c r="D13" s="30" t="s">
        <v>566</v>
      </c>
      <c r="E13" s="30" t="s">
        <v>567</v>
      </c>
      <c r="F13" s="30">
        <v>750</v>
      </c>
      <c r="G13" s="30">
        <v>750</v>
      </c>
      <c r="H13" s="30" t="s">
        <v>420</v>
      </c>
      <c r="I13" s="30" t="s">
        <v>421</v>
      </c>
    </row>
    <row r="14" spans="1:9" ht="63" x14ac:dyDescent="0.25">
      <c r="A14" s="29">
        <v>9</v>
      </c>
      <c r="B14" s="30" t="s">
        <v>426</v>
      </c>
      <c r="C14" s="30" t="s">
        <v>568</v>
      </c>
      <c r="D14" s="30" t="s">
        <v>424</v>
      </c>
      <c r="E14" s="30" t="s">
        <v>569</v>
      </c>
      <c r="F14" s="30">
        <v>387.8</v>
      </c>
      <c r="G14" s="30">
        <v>387.8</v>
      </c>
      <c r="H14" s="30" t="s">
        <v>420</v>
      </c>
      <c r="I14" s="30" t="s">
        <v>421</v>
      </c>
    </row>
    <row r="15" spans="1:9" ht="15.75" x14ac:dyDescent="0.25">
      <c r="A15" s="314" t="s">
        <v>733</v>
      </c>
      <c r="B15" s="314"/>
      <c r="C15" s="314"/>
      <c r="D15" s="314"/>
      <c r="E15" s="314"/>
      <c r="F15" s="314"/>
      <c r="G15" s="314"/>
      <c r="H15" s="314"/>
      <c r="I15" s="314"/>
    </row>
    <row r="16" spans="1:9" ht="31.5" x14ac:dyDescent="0.25">
      <c r="A16" s="71">
        <v>1</v>
      </c>
      <c r="B16" s="72" t="s">
        <v>422</v>
      </c>
      <c r="C16" s="72" t="s">
        <v>433</v>
      </c>
      <c r="D16" s="72" t="s">
        <v>434</v>
      </c>
      <c r="E16" s="72" t="s">
        <v>435</v>
      </c>
      <c r="F16" s="72">
        <v>378</v>
      </c>
      <c r="G16" s="72">
        <v>378</v>
      </c>
      <c r="H16" s="72" t="s">
        <v>420</v>
      </c>
      <c r="I16" s="72" t="s">
        <v>421</v>
      </c>
    </row>
    <row r="17" spans="1:9" ht="78.75" x14ac:dyDescent="0.25">
      <c r="A17" s="71">
        <v>2</v>
      </c>
      <c r="B17" s="72" t="s">
        <v>422</v>
      </c>
      <c r="C17" s="22" t="s">
        <v>445</v>
      </c>
      <c r="D17" s="72" t="s">
        <v>446</v>
      </c>
      <c r="E17" s="22" t="s">
        <v>278</v>
      </c>
      <c r="F17" s="72">
        <v>1077.18</v>
      </c>
      <c r="G17" s="72">
        <v>1077.18</v>
      </c>
      <c r="H17" s="22" t="s">
        <v>420</v>
      </c>
      <c r="I17" s="22" t="s">
        <v>421</v>
      </c>
    </row>
    <row r="18" spans="1:9" ht="78.75" x14ac:dyDescent="0.25">
      <c r="A18" s="71">
        <v>3</v>
      </c>
      <c r="B18" s="72" t="s">
        <v>450</v>
      </c>
      <c r="C18" s="22" t="s">
        <v>451</v>
      </c>
      <c r="D18" s="72" t="s">
        <v>452</v>
      </c>
      <c r="E18" s="22" t="s">
        <v>321</v>
      </c>
      <c r="F18" s="72">
        <v>200</v>
      </c>
      <c r="G18" s="72">
        <v>200</v>
      </c>
      <c r="H18" s="22" t="s">
        <v>420</v>
      </c>
      <c r="I18" s="22" t="s">
        <v>421</v>
      </c>
    </row>
    <row r="19" spans="1:9" ht="47.25" x14ac:dyDescent="0.25">
      <c r="A19" s="71">
        <v>4</v>
      </c>
      <c r="B19" s="72" t="s">
        <v>457</v>
      </c>
      <c r="C19" s="22" t="s">
        <v>459</v>
      </c>
      <c r="D19" s="72" t="s">
        <v>460</v>
      </c>
      <c r="E19" s="22" t="s">
        <v>278</v>
      </c>
      <c r="F19" s="72">
        <v>387.8</v>
      </c>
      <c r="G19" s="72">
        <v>387.8</v>
      </c>
      <c r="H19" s="22" t="s">
        <v>420</v>
      </c>
      <c r="I19" s="22" t="s">
        <v>421</v>
      </c>
    </row>
    <row r="20" spans="1:9" ht="78.75" x14ac:dyDescent="0.25">
      <c r="A20" s="71">
        <v>5</v>
      </c>
      <c r="B20" s="72" t="s">
        <v>470</v>
      </c>
      <c r="C20" s="22" t="s">
        <v>471</v>
      </c>
      <c r="D20" s="72" t="s">
        <v>472</v>
      </c>
      <c r="E20" s="22" t="s">
        <v>473</v>
      </c>
      <c r="F20" s="72">
        <v>340</v>
      </c>
      <c r="G20" s="72">
        <v>107.53</v>
      </c>
      <c r="H20" s="22" t="s">
        <v>420</v>
      </c>
      <c r="I20" s="22" t="s">
        <v>421</v>
      </c>
    </row>
    <row r="21" spans="1:9" ht="15.75" x14ac:dyDescent="0.25">
      <c r="A21" s="314" t="s">
        <v>732</v>
      </c>
      <c r="B21" s="318"/>
      <c r="C21" s="318"/>
      <c r="D21" s="318"/>
      <c r="E21" s="318"/>
      <c r="F21" s="318"/>
      <c r="G21" s="318"/>
      <c r="H21" s="318"/>
      <c r="I21" s="319"/>
    </row>
    <row r="22" spans="1:9" ht="94.5" x14ac:dyDescent="0.25">
      <c r="A22" s="72">
        <v>1</v>
      </c>
      <c r="B22" s="72" t="s">
        <v>596</v>
      </c>
      <c r="C22" s="22" t="s">
        <v>574</v>
      </c>
      <c r="D22" s="72" t="s">
        <v>462</v>
      </c>
      <c r="E22" s="22" t="s">
        <v>573</v>
      </c>
      <c r="F22" s="72">
        <v>50</v>
      </c>
      <c r="G22" s="72">
        <v>13</v>
      </c>
      <c r="H22" s="22" t="s">
        <v>420</v>
      </c>
      <c r="I22" s="22" t="s">
        <v>421</v>
      </c>
    </row>
    <row r="23" spans="1:9" ht="63" x14ac:dyDescent="0.25">
      <c r="A23" s="71">
        <v>2</v>
      </c>
      <c r="B23" s="72" t="s">
        <v>422</v>
      </c>
      <c r="C23" s="22" t="s">
        <v>575</v>
      </c>
      <c r="D23" s="72" t="s">
        <v>576</v>
      </c>
      <c r="E23" s="22" t="s">
        <v>577</v>
      </c>
      <c r="F23" s="72">
        <v>78</v>
      </c>
      <c r="G23" s="72">
        <v>42.6</v>
      </c>
      <c r="H23" s="22" t="s">
        <v>420</v>
      </c>
      <c r="I23" s="31" t="s">
        <v>421</v>
      </c>
    </row>
    <row r="24" spans="1:9" ht="15.75" x14ac:dyDescent="0.25">
      <c r="A24" s="314" t="s">
        <v>20</v>
      </c>
      <c r="B24" s="314"/>
      <c r="C24" s="314"/>
      <c r="D24" s="314"/>
      <c r="E24" s="314"/>
      <c r="F24" s="314"/>
      <c r="G24" s="314"/>
      <c r="H24" s="314"/>
      <c r="I24" s="314"/>
    </row>
    <row r="25" spans="1:9" ht="47.25" x14ac:dyDescent="0.25">
      <c r="A25" s="71">
        <v>1</v>
      </c>
      <c r="B25" s="72" t="s">
        <v>422</v>
      </c>
      <c r="C25" s="72" t="s">
        <v>436</v>
      </c>
      <c r="D25" s="72" t="s">
        <v>434</v>
      </c>
      <c r="E25" s="31" t="s">
        <v>437</v>
      </c>
      <c r="F25" s="72">
        <v>450</v>
      </c>
      <c r="G25" s="72">
        <v>35</v>
      </c>
      <c r="H25" s="72" t="s">
        <v>438</v>
      </c>
      <c r="I25" s="72" t="s">
        <v>439</v>
      </c>
    </row>
    <row r="26" spans="1:9" ht="63" x14ac:dyDescent="0.25">
      <c r="A26" s="72">
        <v>2</v>
      </c>
      <c r="B26" s="22" t="s">
        <v>422</v>
      </c>
      <c r="C26" s="22" t="s">
        <v>440</v>
      </c>
      <c r="D26" s="72" t="s">
        <v>441</v>
      </c>
      <c r="E26" s="22" t="s">
        <v>278</v>
      </c>
      <c r="F26" s="72">
        <v>378</v>
      </c>
      <c r="G26" s="72">
        <v>378</v>
      </c>
      <c r="H26" s="23" t="s">
        <v>438</v>
      </c>
      <c r="I26" s="22" t="s">
        <v>439</v>
      </c>
    </row>
    <row r="27" spans="1:9" ht="78.75" x14ac:dyDescent="0.25">
      <c r="A27" s="71">
        <v>3</v>
      </c>
      <c r="B27" s="72" t="s">
        <v>442</v>
      </c>
      <c r="C27" s="22" t="s">
        <v>443</v>
      </c>
      <c r="D27" s="72" t="s">
        <v>444</v>
      </c>
      <c r="E27" s="22" t="s">
        <v>278</v>
      </c>
      <c r="F27" s="72">
        <v>8990</v>
      </c>
      <c r="G27" s="72">
        <v>2627.8</v>
      </c>
      <c r="H27" s="22" t="s">
        <v>731</v>
      </c>
      <c r="I27" s="22" t="s">
        <v>439</v>
      </c>
    </row>
    <row r="28" spans="1:9" ht="63" x14ac:dyDescent="0.25">
      <c r="A28" s="72">
        <v>4</v>
      </c>
      <c r="B28" s="72" t="s">
        <v>422</v>
      </c>
      <c r="C28" s="22" t="s">
        <v>447</v>
      </c>
      <c r="D28" s="72" t="s">
        <v>448</v>
      </c>
      <c r="E28" s="22" t="s">
        <v>321</v>
      </c>
      <c r="F28" s="72">
        <v>900</v>
      </c>
      <c r="G28" s="72">
        <v>265</v>
      </c>
      <c r="H28" s="22" t="s">
        <v>449</v>
      </c>
      <c r="I28" s="22" t="s">
        <v>421</v>
      </c>
    </row>
    <row r="29" spans="1:9" ht="78.75" x14ac:dyDescent="0.25">
      <c r="A29" s="71">
        <v>5</v>
      </c>
      <c r="B29" s="72" t="s">
        <v>453</v>
      </c>
      <c r="C29" s="22" t="s">
        <v>454</v>
      </c>
      <c r="D29" s="72" t="s">
        <v>455</v>
      </c>
      <c r="E29" s="22" t="s">
        <v>314</v>
      </c>
      <c r="F29" s="72">
        <v>150</v>
      </c>
      <c r="G29" s="72">
        <v>100</v>
      </c>
      <c r="H29" s="22" t="s">
        <v>456</v>
      </c>
      <c r="I29" s="22" t="s">
        <v>421</v>
      </c>
    </row>
    <row r="30" spans="1:9" ht="173.25" x14ac:dyDescent="0.25">
      <c r="A30" s="72">
        <v>6</v>
      </c>
      <c r="B30" s="72" t="s">
        <v>457</v>
      </c>
      <c r="C30" s="22" t="s">
        <v>458</v>
      </c>
      <c r="D30" s="72" t="s">
        <v>730</v>
      </c>
      <c r="E30" s="22" t="s">
        <v>278</v>
      </c>
      <c r="F30" s="72">
        <v>4900</v>
      </c>
      <c r="G30" s="72">
        <v>692.8</v>
      </c>
      <c r="H30" s="22" t="s">
        <v>570</v>
      </c>
      <c r="I30" s="22" t="s">
        <v>421</v>
      </c>
    </row>
    <row r="31" spans="1:9" ht="47.25" x14ac:dyDescent="0.25">
      <c r="A31" s="71">
        <v>7</v>
      </c>
      <c r="B31" s="72" t="s">
        <v>457</v>
      </c>
      <c r="C31" s="22" t="s">
        <v>461</v>
      </c>
      <c r="D31" s="72" t="s">
        <v>455</v>
      </c>
      <c r="E31" s="22" t="s">
        <v>278</v>
      </c>
      <c r="F31" s="72">
        <v>3000</v>
      </c>
      <c r="G31" s="72">
        <v>827</v>
      </c>
      <c r="H31" s="22" t="s">
        <v>449</v>
      </c>
      <c r="I31" s="22" t="s">
        <v>421</v>
      </c>
    </row>
    <row r="32" spans="1:9" ht="47.25" x14ac:dyDescent="0.25">
      <c r="A32" s="72">
        <v>8</v>
      </c>
      <c r="B32" s="72" t="s">
        <v>457</v>
      </c>
      <c r="C32" s="22" t="s">
        <v>463</v>
      </c>
      <c r="D32" s="72" t="s">
        <v>729</v>
      </c>
      <c r="E32" s="22" t="s">
        <v>437</v>
      </c>
      <c r="F32" s="72">
        <v>1750</v>
      </c>
      <c r="G32" s="72">
        <v>1613.14</v>
      </c>
      <c r="H32" s="22" t="s">
        <v>449</v>
      </c>
      <c r="I32" s="22" t="s">
        <v>421</v>
      </c>
    </row>
    <row r="33" spans="1:9" ht="47.25" x14ac:dyDescent="0.25">
      <c r="A33" s="71">
        <v>9</v>
      </c>
      <c r="B33" s="72" t="s">
        <v>457</v>
      </c>
      <c r="C33" s="22" t="s">
        <v>464</v>
      </c>
      <c r="D33" s="72" t="s">
        <v>729</v>
      </c>
      <c r="E33" s="22" t="s">
        <v>278</v>
      </c>
      <c r="F33" s="72">
        <v>500</v>
      </c>
      <c r="G33" s="72">
        <v>280</v>
      </c>
      <c r="H33" s="22" t="s">
        <v>465</v>
      </c>
      <c r="I33" s="22" t="s">
        <v>421</v>
      </c>
    </row>
    <row r="34" spans="1:9" ht="47.25" x14ac:dyDescent="0.25">
      <c r="A34" s="71">
        <v>10</v>
      </c>
      <c r="B34" s="72" t="s">
        <v>457</v>
      </c>
      <c r="C34" s="22" t="s">
        <v>466</v>
      </c>
      <c r="D34" s="72" t="s">
        <v>467</v>
      </c>
      <c r="E34" s="22" t="s">
        <v>278</v>
      </c>
      <c r="F34" s="72">
        <v>12591.35</v>
      </c>
      <c r="G34" s="72">
        <v>932</v>
      </c>
      <c r="H34" s="22" t="s">
        <v>449</v>
      </c>
      <c r="I34" s="22" t="s">
        <v>421</v>
      </c>
    </row>
    <row r="35" spans="1:9" ht="78.75" x14ac:dyDescent="0.25">
      <c r="A35" s="72">
        <v>11</v>
      </c>
      <c r="B35" s="72" t="s">
        <v>426</v>
      </c>
      <c r="C35" s="22" t="s">
        <v>468</v>
      </c>
      <c r="D35" s="72" t="s">
        <v>728</v>
      </c>
      <c r="E35" s="22" t="s">
        <v>278</v>
      </c>
      <c r="F35" s="72">
        <v>800</v>
      </c>
      <c r="G35" s="72">
        <v>800</v>
      </c>
      <c r="H35" s="22" t="s">
        <v>727</v>
      </c>
      <c r="I35" s="22" t="s">
        <v>421</v>
      </c>
    </row>
    <row r="36" spans="1:9" ht="81" customHeight="1" x14ac:dyDescent="0.25">
      <c r="A36" s="71">
        <v>12</v>
      </c>
      <c r="B36" s="72" t="s">
        <v>426</v>
      </c>
      <c r="C36" s="22" t="s">
        <v>469</v>
      </c>
      <c r="D36" s="72" t="s">
        <v>594</v>
      </c>
      <c r="E36" s="22" t="s">
        <v>278</v>
      </c>
      <c r="F36" s="72">
        <v>750</v>
      </c>
      <c r="G36" s="72">
        <v>728.7</v>
      </c>
      <c r="H36" s="22" t="s">
        <v>726</v>
      </c>
      <c r="I36" s="22" t="s">
        <v>421</v>
      </c>
    </row>
    <row r="37" spans="1:9" ht="102.75" customHeight="1" x14ac:dyDescent="0.25">
      <c r="A37" s="72">
        <v>13</v>
      </c>
      <c r="B37" s="72" t="s">
        <v>474</v>
      </c>
      <c r="C37" s="22" t="s">
        <v>475</v>
      </c>
      <c r="D37" s="72" t="s">
        <v>448</v>
      </c>
      <c r="E37" s="22" t="s">
        <v>278</v>
      </c>
      <c r="F37" s="72" t="s">
        <v>396</v>
      </c>
      <c r="G37" s="72" t="s">
        <v>396</v>
      </c>
      <c r="H37" s="22" t="s">
        <v>449</v>
      </c>
      <c r="I37" s="22" t="s">
        <v>421</v>
      </c>
    </row>
    <row r="38" spans="1:9" ht="63" x14ac:dyDescent="0.25">
      <c r="A38" s="71">
        <v>14</v>
      </c>
      <c r="B38" s="72" t="s">
        <v>474</v>
      </c>
      <c r="C38" s="22" t="s">
        <v>476</v>
      </c>
      <c r="D38" s="72" t="s">
        <v>448</v>
      </c>
      <c r="E38" s="22" t="s">
        <v>278</v>
      </c>
      <c r="F38" s="72" t="s">
        <v>396</v>
      </c>
      <c r="G38" s="72" t="s">
        <v>396</v>
      </c>
      <c r="H38" s="22" t="s">
        <v>449</v>
      </c>
      <c r="I38" s="22" t="s">
        <v>421</v>
      </c>
    </row>
    <row r="39" spans="1:9" ht="47.25" x14ac:dyDescent="0.25">
      <c r="A39" s="71">
        <v>15</v>
      </c>
      <c r="B39" s="72" t="s">
        <v>595</v>
      </c>
      <c r="C39" s="22" t="s">
        <v>571</v>
      </c>
      <c r="D39" s="72" t="s">
        <v>572</v>
      </c>
      <c r="E39" s="22" t="s">
        <v>573</v>
      </c>
      <c r="F39" s="72">
        <v>180</v>
      </c>
      <c r="G39" s="72">
        <v>70</v>
      </c>
      <c r="H39" s="22" t="s">
        <v>449</v>
      </c>
      <c r="I39" s="22" t="s">
        <v>421</v>
      </c>
    </row>
  </sheetData>
  <mergeCells count="5">
    <mergeCell ref="A5:I5"/>
    <mergeCell ref="A24:I24"/>
    <mergeCell ref="A2:I3"/>
    <mergeCell ref="A15:I15"/>
    <mergeCell ref="A21:I21"/>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4"/>
  <sheetViews>
    <sheetView tabSelected="1" topLeftCell="A30" workbookViewId="0">
      <selection activeCell="H48" sqref="H48"/>
    </sheetView>
  </sheetViews>
  <sheetFormatPr defaultRowHeight="15" x14ac:dyDescent="0.25"/>
  <cols>
    <col min="1" max="1" width="5.5703125" customWidth="1"/>
    <col min="2" max="2" width="25.28515625" customWidth="1"/>
    <col min="3" max="3" width="15" customWidth="1"/>
    <col min="4" max="4" width="15" style="21" customWidth="1"/>
    <col min="5" max="5" width="9.5703125" customWidth="1"/>
    <col min="6" max="6" width="11.85546875" bestFit="1" customWidth="1"/>
    <col min="7" max="7" width="10.42578125" style="21" customWidth="1"/>
    <col min="8" max="8" width="11.85546875" style="21" customWidth="1"/>
    <col min="9" max="9" width="14.42578125" customWidth="1"/>
    <col min="10" max="11" width="12.140625" customWidth="1"/>
  </cols>
  <sheetData>
    <row r="2" spans="1:11" ht="33.75" customHeight="1" x14ac:dyDescent="0.25">
      <c r="A2" s="323" t="s">
        <v>712</v>
      </c>
      <c r="B2" s="323"/>
      <c r="C2" s="323"/>
      <c r="D2" s="323"/>
      <c r="E2" s="323"/>
      <c r="F2" s="323"/>
      <c r="G2" s="323"/>
      <c r="H2" s="323"/>
      <c r="I2" s="323"/>
      <c r="J2" s="323"/>
    </row>
    <row r="4" spans="1:11" ht="34.5" customHeight="1" x14ac:dyDescent="0.25">
      <c r="A4" s="320" t="s">
        <v>0</v>
      </c>
      <c r="B4" s="320" t="s">
        <v>21</v>
      </c>
      <c r="C4" s="320" t="s">
        <v>22</v>
      </c>
      <c r="D4" s="321" t="s">
        <v>586</v>
      </c>
      <c r="E4" s="320" t="s">
        <v>585</v>
      </c>
      <c r="F4" s="321" t="s">
        <v>720</v>
      </c>
      <c r="G4" s="324" t="s">
        <v>600</v>
      </c>
      <c r="H4" s="325"/>
      <c r="I4" s="320" t="s">
        <v>715</v>
      </c>
      <c r="J4" s="320" t="s">
        <v>716</v>
      </c>
      <c r="K4" s="320" t="s">
        <v>717</v>
      </c>
    </row>
    <row r="5" spans="1:11" ht="15.75" x14ac:dyDescent="0.25">
      <c r="A5" s="320"/>
      <c r="B5" s="320"/>
      <c r="C5" s="320"/>
      <c r="D5" s="322"/>
      <c r="E5" s="320"/>
      <c r="F5" s="322"/>
      <c r="G5" s="49" t="s">
        <v>4</v>
      </c>
      <c r="H5" s="65" t="s">
        <v>5</v>
      </c>
      <c r="I5" s="320"/>
      <c r="J5" s="320"/>
      <c r="K5" s="320"/>
    </row>
    <row r="6" spans="1:11" ht="15.75" x14ac:dyDescent="0.25">
      <c r="A6" s="2">
        <v>1</v>
      </c>
      <c r="B6" s="2">
        <v>2</v>
      </c>
      <c r="C6" s="2">
        <v>3</v>
      </c>
      <c r="D6" s="39">
        <v>5</v>
      </c>
      <c r="E6" s="39">
        <v>6</v>
      </c>
      <c r="F6" s="39">
        <v>7</v>
      </c>
      <c r="G6" s="63">
        <v>8</v>
      </c>
      <c r="H6" s="63">
        <v>9</v>
      </c>
      <c r="I6" s="39">
        <v>10</v>
      </c>
      <c r="J6" s="2">
        <v>11</v>
      </c>
      <c r="K6" s="44">
        <v>12</v>
      </c>
    </row>
    <row r="7" spans="1:11" ht="15.75" x14ac:dyDescent="0.25">
      <c r="A7" s="329" t="s">
        <v>24</v>
      </c>
      <c r="B7" s="329"/>
      <c r="C7" s="329"/>
      <c r="D7" s="329"/>
      <c r="E7" s="329"/>
      <c r="F7" s="329"/>
      <c r="G7" s="329"/>
      <c r="H7" s="329"/>
      <c r="I7" s="329"/>
      <c r="J7" s="329"/>
      <c r="K7" s="44"/>
    </row>
    <row r="8" spans="1:11" ht="63.75" customHeight="1" x14ac:dyDescent="0.25">
      <c r="A8" s="2" t="s">
        <v>17</v>
      </c>
      <c r="B8" s="4" t="s">
        <v>25</v>
      </c>
      <c r="C8" s="41" t="s">
        <v>26</v>
      </c>
      <c r="D8" s="43">
        <v>156.9</v>
      </c>
      <c r="E8" s="32">
        <v>163.5</v>
      </c>
      <c r="F8" s="32">
        <v>171.4</v>
      </c>
      <c r="G8" s="32">
        <v>169.8</v>
      </c>
      <c r="H8" s="32">
        <v>178.7</v>
      </c>
      <c r="I8" s="28">
        <f>H8/G8*100</f>
        <v>105.24146054181389</v>
      </c>
      <c r="J8" s="28">
        <f>H8/F8*100</f>
        <v>104.2590431738623</v>
      </c>
      <c r="K8" s="42">
        <f>H8/D8*100</f>
        <v>113.89420012746972</v>
      </c>
    </row>
    <row r="9" spans="1:11" ht="80.25" customHeight="1" x14ac:dyDescent="0.25">
      <c r="A9" s="2" t="s">
        <v>18</v>
      </c>
      <c r="B9" s="6" t="s">
        <v>27</v>
      </c>
      <c r="C9" s="18" t="s">
        <v>28</v>
      </c>
      <c r="D9" s="43">
        <v>14.8</v>
      </c>
      <c r="E9" s="32">
        <v>14.3</v>
      </c>
      <c r="F9" s="32">
        <v>14.8</v>
      </c>
      <c r="G9" s="32">
        <v>13.5</v>
      </c>
      <c r="H9" s="32">
        <v>14.7</v>
      </c>
      <c r="I9" s="74">
        <f t="shared" ref="I9:I22" si="0">H9/G9*100</f>
        <v>108.88888888888889</v>
      </c>
      <c r="J9" s="74">
        <f t="shared" ref="J9:J13" si="1">H9/F9*100</f>
        <v>99.324324324324323</v>
      </c>
      <c r="K9" s="74">
        <f t="shared" ref="K9:K13" si="2">H9/D9*100</f>
        <v>99.324324324324323</v>
      </c>
    </row>
    <row r="10" spans="1:11" ht="63" customHeight="1" x14ac:dyDescent="0.25">
      <c r="A10" s="2" t="s">
        <v>19</v>
      </c>
      <c r="B10" s="6" t="s">
        <v>29</v>
      </c>
      <c r="C10" s="18" t="s">
        <v>30</v>
      </c>
      <c r="D10" s="43">
        <v>10.8</v>
      </c>
      <c r="E10" s="32">
        <v>11.2</v>
      </c>
      <c r="F10" s="32">
        <v>12</v>
      </c>
      <c r="G10" s="32">
        <v>10.1</v>
      </c>
      <c r="H10" s="32">
        <v>11.8</v>
      </c>
      <c r="I10" s="74">
        <f t="shared" si="0"/>
        <v>116.83168316831684</v>
      </c>
      <c r="J10" s="74">
        <f t="shared" si="1"/>
        <v>98.333333333333343</v>
      </c>
      <c r="K10" s="74">
        <f t="shared" si="2"/>
        <v>109.25925925925925</v>
      </c>
    </row>
    <row r="11" spans="1:11" ht="47.25" customHeight="1" x14ac:dyDescent="0.25">
      <c r="A11" s="2" t="s">
        <v>31</v>
      </c>
      <c r="B11" s="4" t="s">
        <v>32</v>
      </c>
      <c r="C11" s="41" t="s">
        <v>33</v>
      </c>
      <c r="D11" s="50">
        <v>76.8</v>
      </c>
      <c r="E11" s="32">
        <v>77.3</v>
      </c>
      <c r="F11" s="32">
        <v>77.5</v>
      </c>
      <c r="G11" s="32">
        <v>79.8</v>
      </c>
      <c r="H11" s="32">
        <v>81</v>
      </c>
      <c r="I11" s="74">
        <f t="shared" si="0"/>
        <v>101.50375939849626</v>
      </c>
      <c r="J11" s="74">
        <f t="shared" si="1"/>
        <v>104.51612903225806</v>
      </c>
      <c r="K11" s="74">
        <f t="shared" si="2"/>
        <v>105.46875</v>
      </c>
    </row>
    <row r="12" spans="1:11" ht="47.25" customHeight="1" x14ac:dyDescent="0.25">
      <c r="A12" s="2" t="s">
        <v>34</v>
      </c>
      <c r="B12" s="4" t="s">
        <v>35</v>
      </c>
      <c r="C12" s="41" t="s">
        <v>36</v>
      </c>
      <c r="D12" s="50">
        <v>21163.1</v>
      </c>
      <c r="E12" s="32">
        <v>23513</v>
      </c>
      <c r="F12" s="32">
        <v>25687</v>
      </c>
      <c r="G12" s="32">
        <v>26636.400000000001</v>
      </c>
      <c r="H12" s="32">
        <v>26868.2</v>
      </c>
      <c r="I12" s="74">
        <f t="shared" si="0"/>
        <v>100.87023771981198</v>
      </c>
      <c r="J12" s="74">
        <f t="shared" si="1"/>
        <v>104.59843500603418</v>
      </c>
      <c r="K12" s="74">
        <f t="shared" si="2"/>
        <v>126.95777083697568</v>
      </c>
    </row>
    <row r="13" spans="1:11" ht="63" x14ac:dyDescent="0.25">
      <c r="A13" s="2" t="s">
        <v>37</v>
      </c>
      <c r="B13" s="45" t="s">
        <v>395</v>
      </c>
      <c r="C13" s="41" t="s">
        <v>47</v>
      </c>
      <c r="D13" s="50">
        <v>108.7</v>
      </c>
      <c r="E13" s="32">
        <v>103.8</v>
      </c>
      <c r="F13" s="32">
        <v>104</v>
      </c>
      <c r="G13" s="32">
        <v>105</v>
      </c>
      <c r="H13" s="32">
        <v>97.4</v>
      </c>
      <c r="I13" s="74">
        <f t="shared" si="0"/>
        <v>92.761904761904773</v>
      </c>
      <c r="J13" s="74">
        <f t="shared" si="1"/>
        <v>93.65384615384616</v>
      </c>
      <c r="K13" s="74">
        <f t="shared" si="2"/>
        <v>89.604415823367063</v>
      </c>
    </row>
    <row r="14" spans="1:11" ht="47.25" x14ac:dyDescent="0.25">
      <c r="A14" s="267" t="s">
        <v>38</v>
      </c>
      <c r="B14" s="4" t="s">
        <v>50</v>
      </c>
      <c r="C14" s="41"/>
      <c r="D14" s="50"/>
      <c r="E14" s="32"/>
      <c r="F14" s="32"/>
      <c r="G14" s="32"/>
      <c r="H14" s="32"/>
      <c r="I14" s="74"/>
      <c r="J14" s="28"/>
      <c r="K14" s="44"/>
    </row>
    <row r="15" spans="1:11" ht="15.75" x14ac:dyDescent="0.25">
      <c r="A15" s="326"/>
      <c r="B15" s="4" t="s">
        <v>39</v>
      </c>
      <c r="C15" s="41" t="s">
        <v>36</v>
      </c>
      <c r="D15" s="50">
        <v>20871</v>
      </c>
      <c r="E15" s="32">
        <v>25864</v>
      </c>
      <c r="F15" s="32">
        <v>27817</v>
      </c>
      <c r="G15" s="32">
        <v>23318</v>
      </c>
      <c r="H15" s="32">
        <v>30158</v>
      </c>
      <c r="I15" s="74">
        <f t="shared" si="0"/>
        <v>129.33356205506476</v>
      </c>
      <c r="J15" s="74">
        <f t="shared" ref="J15:J22" si="3">H15/F15*100</f>
        <v>108.4157170075853</v>
      </c>
      <c r="K15" s="74">
        <f t="shared" ref="K15:K22" si="4">H15/D15*100</f>
        <v>144.49714915432895</v>
      </c>
    </row>
    <row r="16" spans="1:11" ht="31.5" x14ac:dyDescent="0.25">
      <c r="A16" s="326"/>
      <c r="B16" s="4" t="s">
        <v>40</v>
      </c>
      <c r="C16" s="41" t="s">
        <v>36</v>
      </c>
      <c r="D16" s="50">
        <v>15031</v>
      </c>
      <c r="E16" s="32">
        <v>18499</v>
      </c>
      <c r="F16" s="32">
        <v>20513</v>
      </c>
      <c r="G16" s="32">
        <v>17194</v>
      </c>
      <c r="H16" s="32">
        <v>20619</v>
      </c>
      <c r="I16" s="74">
        <f t="shared" si="0"/>
        <v>119.91973944399209</v>
      </c>
      <c r="J16" s="74">
        <f t="shared" si="3"/>
        <v>100.51674547847706</v>
      </c>
      <c r="K16" s="74">
        <f t="shared" si="4"/>
        <v>137.17650189608145</v>
      </c>
    </row>
    <row r="17" spans="1:11" ht="31.5" x14ac:dyDescent="0.25">
      <c r="A17" s="326"/>
      <c r="B17" s="4" t="s">
        <v>41</v>
      </c>
      <c r="C17" s="41" t="s">
        <v>36</v>
      </c>
      <c r="D17" s="50">
        <v>10195</v>
      </c>
      <c r="E17" s="32">
        <v>11192</v>
      </c>
      <c r="F17" s="32">
        <v>12420</v>
      </c>
      <c r="G17" s="32">
        <v>11132</v>
      </c>
      <c r="H17" s="32">
        <v>12964</v>
      </c>
      <c r="I17" s="74">
        <f t="shared" si="0"/>
        <v>116.45706072583543</v>
      </c>
      <c r="J17" s="74">
        <f t="shared" si="3"/>
        <v>104.38003220611915</v>
      </c>
      <c r="K17" s="74">
        <f t="shared" si="4"/>
        <v>127.16037273173124</v>
      </c>
    </row>
    <row r="18" spans="1:11" ht="63" x14ac:dyDescent="0.25">
      <c r="A18" s="326"/>
      <c r="B18" s="4" t="s">
        <v>42</v>
      </c>
      <c r="C18" s="41" t="s">
        <v>36</v>
      </c>
      <c r="D18" s="50">
        <v>16244</v>
      </c>
      <c r="E18" s="33">
        <v>20666</v>
      </c>
      <c r="F18" s="33">
        <v>21602</v>
      </c>
      <c r="G18" s="33">
        <v>27101</v>
      </c>
      <c r="H18" s="33">
        <v>24041</v>
      </c>
      <c r="I18" s="74">
        <f t="shared" si="0"/>
        <v>88.708903730489652</v>
      </c>
      <c r="J18" s="74">
        <f t="shared" si="3"/>
        <v>111.29062123877418</v>
      </c>
      <c r="K18" s="74">
        <f t="shared" si="4"/>
        <v>147.99926126569812</v>
      </c>
    </row>
    <row r="19" spans="1:11" ht="47.25" x14ac:dyDescent="0.25">
      <c r="A19" s="326"/>
      <c r="B19" s="4" t="s">
        <v>43</v>
      </c>
      <c r="C19" s="41" t="s">
        <v>36</v>
      </c>
      <c r="D19" s="50">
        <v>19820</v>
      </c>
      <c r="E19" s="33">
        <v>24712</v>
      </c>
      <c r="F19" s="33">
        <v>29205</v>
      </c>
      <c r="G19" s="33">
        <v>31915</v>
      </c>
      <c r="H19" s="33">
        <v>27756</v>
      </c>
      <c r="I19" s="74">
        <f t="shared" si="0"/>
        <v>86.968510104966313</v>
      </c>
      <c r="J19" s="74">
        <f t="shared" si="3"/>
        <v>95.038520801232664</v>
      </c>
      <c r="K19" s="74">
        <f t="shared" si="4"/>
        <v>140.04036326942483</v>
      </c>
    </row>
    <row r="20" spans="1:11" ht="15.75" x14ac:dyDescent="0.25">
      <c r="A20" s="327"/>
      <c r="B20" s="4" t="s">
        <v>44</v>
      </c>
      <c r="C20" s="41" t="s">
        <v>36</v>
      </c>
      <c r="D20" s="43">
        <v>11569.9</v>
      </c>
      <c r="E20" s="32">
        <v>14015</v>
      </c>
      <c r="F20" s="32">
        <v>16714</v>
      </c>
      <c r="G20" s="32">
        <v>22003</v>
      </c>
      <c r="H20" s="32">
        <v>19107</v>
      </c>
      <c r="I20" s="74">
        <f t="shared" si="0"/>
        <v>86.838158432940958</v>
      </c>
      <c r="J20" s="74">
        <f t="shared" si="3"/>
        <v>114.31733875792749</v>
      </c>
      <c r="K20" s="74">
        <f t="shared" si="4"/>
        <v>165.14403754570048</v>
      </c>
    </row>
    <row r="21" spans="1:11" ht="94.5" x14ac:dyDescent="0.25">
      <c r="A21" s="2" t="s">
        <v>45</v>
      </c>
      <c r="B21" s="4" t="s">
        <v>46</v>
      </c>
      <c r="C21" s="41" t="s">
        <v>47</v>
      </c>
      <c r="D21" s="50">
        <v>79</v>
      </c>
      <c r="E21" s="32">
        <v>80.7</v>
      </c>
      <c r="F21" s="32">
        <v>85</v>
      </c>
      <c r="G21" s="32">
        <v>80.7</v>
      </c>
      <c r="H21" s="32">
        <v>91.7</v>
      </c>
      <c r="I21" s="74">
        <f t="shared" si="0"/>
        <v>113.63073110285006</v>
      </c>
      <c r="J21" s="74">
        <f t="shared" si="3"/>
        <v>107.88235294117648</v>
      </c>
      <c r="K21" s="74">
        <f t="shared" si="4"/>
        <v>116.07594936708861</v>
      </c>
    </row>
    <row r="22" spans="1:11" ht="110.25" customHeight="1" x14ac:dyDescent="0.25">
      <c r="A22" s="7" t="s">
        <v>48</v>
      </c>
      <c r="B22" s="8" t="s">
        <v>49</v>
      </c>
      <c r="C22" s="46" t="s">
        <v>47</v>
      </c>
      <c r="D22" s="46">
        <v>0.7</v>
      </c>
      <c r="E22" s="34">
        <v>0.7</v>
      </c>
      <c r="F22" s="34">
        <v>0.6</v>
      </c>
      <c r="G22" s="34">
        <v>0.7</v>
      </c>
      <c r="H22" s="34">
        <v>0.7</v>
      </c>
      <c r="I22" s="74">
        <f t="shared" si="0"/>
        <v>100</v>
      </c>
      <c r="J22" s="74">
        <f t="shared" si="3"/>
        <v>116.66666666666667</v>
      </c>
      <c r="K22" s="74">
        <f t="shared" si="4"/>
        <v>100</v>
      </c>
    </row>
    <row r="23" spans="1:11" ht="15.75" x14ac:dyDescent="0.25">
      <c r="A23" s="328" t="s">
        <v>51</v>
      </c>
      <c r="B23" s="328"/>
      <c r="C23" s="328"/>
      <c r="D23" s="328"/>
      <c r="E23" s="328"/>
      <c r="F23" s="328"/>
      <c r="G23" s="328"/>
      <c r="H23" s="328"/>
      <c r="I23" s="328"/>
      <c r="J23" s="328"/>
      <c r="K23" s="44"/>
    </row>
    <row r="24" spans="1:11" ht="15.75" x14ac:dyDescent="0.25">
      <c r="A24" s="328" t="s">
        <v>52</v>
      </c>
      <c r="B24" s="328"/>
      <c r="C24" s="328"/>
      <c r="D24" s="328"/>
      <c r="E24" s="328"/>
      <c r="F24" s="328"/>
      <c r="G24" s="328"/>
      <c r="H24" s="328"/>
      <c r="I24" s="328"/>
      <c r="J24" s="328"/>
      <c r="K24" s="44"/>
    </row>
    <row r="25" spans="1:11" ht="47.25" x14ac:dyDescent="0.25">
      <c r="A25" s="2" t="s">
        <v>53</v>
      </c>
      <c r="B25" s="4" t="s">
        <v>54</v>
      </c>
      <c r="C25" s="43" t="s">
        <v>47</v>
      </c>
      <c r="D25" s="50">
        <v>63</v>
      </c>
      <c r="E25" s="32">
        <v>73</v>
      </c>
      <c r="F25" s="32">
        <v>73</v>
      </c>
      <c r="G25" s="32">
        <v>64.900000000000006</v>
      </c>
      <c r="H25" s="32">
        <v>82.5</v>
      </c>
      <c r="I25" s="74">
        <f t="shared" ref="I25:I34" si="5">H25/G25*100</f>
        <v>127.11864406779661</v>
      </c>
      <c r="J25" s="74">
        <f t="shared" ref="J25:J27" si="6">H25/F25*100</f>
        <v>113.013698630137</v>
      </c>
      <c r="K25" s="74">
        <f t="shared" ref="K25:K30" si="7">H25/D25*100</f>
        <v>130.95238095238096</v>
      </c>
    </row>
    <row r="26" spans="1:11" ht="63" x14ac:dyDescent="0.25">
      <c r="A26" s="2" t="s">
        <v>55</v>
      </c>
      <c r="B26" s="4" t="s">
        <v>56</v>
      </c>
      <c r="C26" s="43" t="s">
        <v>57</v>
      </c>
      <c r="D26" s="51">
        <v>65</v>
      </c>
      <c r="E26" s="32">
        <v>130</v>
      </c>
      <c r="F26" s="32">
        <v>130</v>
      </c>
      <c r="G26" s="32">
        <v>81</v>
      </c>
      <c r="H26" s="32">
        <v>95</v>
      </c>
      <c r="I26" s="74">
        <f t="shared" si="5"/>
        <v>117.28395061728396</v>
      </c>
      <c r="J26" s="74">
        <f t="shared" si="6"/>
        <v>73.076923076923066</v>
      </c>
      <c r="K26" s="74">
        <f t="shared" si="7"/>
        <v>146.15384615384613</v>
      </c>
    </row>
    <row r="27" spans="1:11" ht="64.5" customHeight="1" x14ac:dyDescent="0.25">
      <c r="A27" s="2" t="s">
        <v>58</v>
      </c>
      <c r="B27" s="4" t="s">
        <v>59</v>
      </c>
      <c r="C27" s="43" t="s">
        <v>60</v>
      </c>
      <c r="D27" s="51">
        <v>7940</v>
      </c>
      <c r="E27" s="32">
        <v>7026</v>
      </c>
      <c r="F27" s="32">
        <v>7026</v>
      </c>
      <c r="G27" s="32">
        <v>5343</v>
      </c>
      <c r="H27" s="32">
        <v>5202</v>
      </c>
      <c r="I27" s="74">
        <f t="shared" si="5"/>
        <v>97.36103312745648</v>
      </c>
      <c r="J27" s="74">
        <f t="shared" si="6"/>
        <v>74.039282664389404</v>
      </c>
      <c r="K27" s="74">
        <f t="shared" si="7"/>
        <v>65.516372795969772</v>
      </c>
    </row>
    <row r="28" spans="1:11" s="12" customFormat="1" ht="31.5" customHeight="1" x14ac:dyDescent="0.25">
      <c r="A28" s="11" t="s">
        <v>61</v>
      </c>
      <c r="B28" s="45" t="s">
        <v>62</v>
      </c>
      <c r="C28" s="49" t="s">
        <v>63</v>
      </c>
      <c r="D28" s="57" t="s">
        <v>597</v>
      </c>
      <c r="E28" s="36" t="s">
        <v>398</v>
      </c>
      <c r="F28" s="36" t="s">
        <v>398</v>
      </c>
      <c r="G28" s="36">
        <v>3.5714285714285713E-3</v>
      </c>
      <c r="H28" s="36">
        <v>0</v>
      </c>
      <c r="I28" s="74">
        <f t="shared" si="5"/>
        <v>0</v>
      </c>
      <c r="J28" s="57" t="s">
        <v>723</v>
      </c>
      <c r="K28" s="74">
        <v>0</v>
      </c>
    </row>
    <row r="29" spans="1:11" ht="31.5" customHeight="1" x14ac:dyDescent="0.25">
      <c r="A29" s="2" t="s">
        <v>64</v>
      </c>
      <c r="B29" s="4" t="s">
        <v>65</v>
      </c>
      <c r="C29" s="43" t="s">
        <v>63</v>
      </c>
      <c r="D29" s="51" t="s">
        <v>587</v>
      </c>
      <c r="E29" s="32" t="s">
        <v>399</v>
      </c>
      <c r="F29" s="32" t="s">
        <v>399</v>
      </c>
      <c r="G29" s="32">
        <v>0</v>
      </c>
      <c r="H29" s="32">
        <v>0</v>
      </c>
      <c r="I29" s="74">
        <v>0</v>
      </c>
      <c r="J29" s="38" t="s">
        <v>723</v>
      </c>
      <c r="K29" s="74">
        <f t="shared" si="7"/>
        <v>0</v>
      </c>
    </row>
    <row r="30" spans="1:11" s="12" customFormat="1" ht="47.25" x14ac:dyDescent="0.25">
      <c r="A30" s="11" t="s">
        <v>66</v>
      </c>
      <c r="B30" s="45" t="s">
        <v>67</v>
      </c>
      <c r="C30" s="49" t="s">
        <v>63</v>
      </c>
      <c r="D30" s="57" t="s">
        <v>598</v>
      </c>
      <c r="E30" s="36" t="s">
        <v>400</v>
      </c>
      <c r="F30" s="57" t="s">
        <v>578</v>
      </c>
      <c r="G30" s="57" t="s">
        <v>718</v>
      </c>
      <c r="H30" s="57" t="s">
        <v>718</v>
      </c>
      <c r="I30" s="74" t="s">
        <v>722</v>
      </c>
      <c r="J30" s="57" t="s">
        <v>724</v>
      </c>
      <c r="K30" s="74" t="s">
        <v>735</v>
      </c>
    </row>
    <row r="31" spans="1:11" ht="47.25" x14ac:dyDescent="0.25">
      <c r="A31" s="2" t="s">
        <v>68</v>
      </c>
      <c r="B31" s="4" t="s">
        <v>69</v>
      </c>
      <c r="C31" s="43" t="s">
        <v>63</v>
      </c>
      <c r="D31" s="51" t="s">
        <v>396</v>
      </c>
      <c r="E31" s="32" t="s">
        <v>396</v>
      </c>
      <c r="F31" s="32" t="s">
        <v>396</v>
      </c>
      <c r="G31" s="32" t="s">
        <v>396</v>
      </c>
      <c r="H31" s="32" t="s">
        <v>396</v>
      </c>
      <c r="I31" s="74" t="s">
        <v>396</v>
      </c>
      <c r="J31" s="28" t="s">
        <v>396</v>
      </c>
      <c r="K31" s="42" t="s">
        <v>396</v>
      </c>
    </row>
    <row r="32" spans="1:11" ht="47.25" x14ac:dyDescent="0.25">
      <c r="A32" s="2" t="s">
        <v>70</v>
      </c>
      <c r="B32" s="4" t="s">
        <v>71</v>
      </c>
      <c r="C32" s="43" t="s">
        <v>63</v>
      </c>
      <c r="D32" s="32" t="s">
        <v>396</v>
      </c>
      <c r="E32" s="32" t="s">
        <v>396</v>
      </c>
      <c r="F32" s="32" t="s">
        <v>396</v>
      </c>
      <c r="G32" s="32" t="s">
        <v>396</v>
      </c>
      <c r="H32" s="32" t="s">
        <v>396</v>
      </c>
      <c r="I32" s="74" t="s">
        <v>396</v>
      </c>
      <c r="J32" s="28" t="s">
        <v>396</v>
      </c>
      <c r="K32" s="42" t="s">
        <v>396</v>
      </c>
    </row>
    <row r="33" spans="1:11" ht="47.25" x14ac:dyDescent="0.25">
      <c r="A33" s="2" t="s">
        <v>72</v>
      </c>
      <c r="B33" s="4" t="s">
        <v>73</v>
      </c>
      <c r="C33" s="43" t="s">
        <v>47</v>
      </c>
      <c r="D33" s="50">
        <v>70.599999999999994</v>
      </c>
      <c r="E33" s="32">
        <v>72.599999999999994</v>
      </c>
      <c r="F33" s="32">
        <v>72.599999999999994</v>
      </c>
      <c r="G33" s="32">
        <v>70.5</v>
      </c>
      <c r="H33" s="32">
        <v>67.5</v>
      </c>
      <c r="I33" s="74">
        <f t="shared" si="5"/>
        <v>95.744680851063833</v>
      </c>
      <c r="J33" s="74">
        <f t="shared" ref="J33:J34" si="8">H33/F33*100</f>
        <v>92.975206611570258</v>
      </c>
      <c r="K33" s="74">
        <f t="shared" ref="K33:K34" si="9">H33/D33*100</f>
        <v>95.609065155807372</v>
      </c>
    </row>
    <row r="34" spans="1:11" ht="47.25" x14ac:dyDescent="0.25">
      <c r="A34" s="7" t="s">
        <v>74</v>
      </c>
      <c r="B34" s="8" t="s">
        <v>75</v>
      </c>
      <c r="C34" s="46" t="s">
        <v>76</v>
      </c>
      <c r="D34" s="52">
        <v>18</v>
      </c>
      <c r="E34" s="34">
        <v>19.5</v>
      </c>
      <c r="F34" s="34">
        <v>19.5</v>
      </c>
      <c r="G34" s="34">
        <v>18</v>
      </c>
      <c r="H34" s="34">
        <v>19.8</v>
      </c>
      <c r="I34" s="74">
        <f t="shared" si="5"/>
        <v>110.00000000000001</v>
      </c>
      <c r="J34" s="74">
        <f t="shared" si="8"/>
        <v>101.53846153846153</v>
      </c>
      <c r="K34" s="74">
        <f t="shared" si="9"/>
        <v>110.00000000000001</v>
      </c>
    </row>
    <row r="35" spans="1:11" ht="15.75" x14ac:dyDescent="0.25">
      <c r="A35" s="328" t="s">
        <v>77</v>
      </c>
      <c r="B35" s="328"/>
      <c r="C35" s="328"/>
      <c r="D35" s="328"/>
      <c r="E35" s="328"/>
      <c r="F35" s="328"/>
      <c r="G35" s="328"/>
      <c r="H35" s="328"/>
      <c r="I35" s="328"/>
      <c r="J35" s="328"/>
      <c r="K35" s="44"/>
    </row>
    <row r="36" spans="1:11" ht="15.75" x14ac:dyDescent="0.25">
      <c r="A36" s="267" t="s">
        <v>78</v>
      </c>
      <c r="B36" s="4" t="s">
        <v>79</v>
      </c>
      <c r="C36" s="4"/>
      <c r="D36" s="40"/>
      <c r="E36" s="14"/>
      <c r="F36" s="4"/>
      <c r="G36" s="64"/>
      <c r="H36" s="64"/>
      <c r="I36" s="4"/>
      <c r="J36" s="4"/>
      <c r="K36" s="44"/>
    </row>
    <row r="37" spans="1:11" ht="47.25" x14ac:dyDescent="0.25">
      <c r="A37" s="326"/>
      <c r="B37" s="4" t="s">
        <v>80</v>
      </c>
      <c r="C37" s="43" t="s">
        <v>81</v>
      </c>
      <c r="D37" s="39" t="s">
        <v>396</v>
      </c>
      <c r="E37" s="32" t="s">
        <v>396</v>
      </c>
      <c r="F37" s="35" t="s">
        <v>396</v>
      </c>
      <c r="G37" s="35" t="s">
        <v>396</v>
      </c>
      <c r="H37" s="35" t="s">
        <v>396</v>
      </c>
      <c r="I37" s="35" t="s">
        <v>396</v>
      </c>
      <c r="J37" s="35" t="s">
        <v>396</v>
      </c>
      <c r="K37" s="44"/>
    </row>
    <row r="38" spans="1:11" ht="15.75" x14ac:dyDescent="0.25">
      <c r="A38" s="327"/>
      <c r="B38" s="4" t="s">
        <v>82</v>
      </c>
      <c r="C38" s="43" t="s">
        <v>81</v>
      </c>
      <c r="D38" s="39" t="s">
        <v>396</v>
      </c>
      <c r="E38" s="32" t="s">
        <v>396</v>
      </c>
      <c r="F38" s="35" t="s">
        <v>396</v>
      </c>
      <c r="G38" s="35" t="s">
        <v>396</v>
      </c>
      <c r="H38" s="35" t="s">
        <v>396</v>
      </c>
      <c r="I38" s="35" t="s">
        <v>396</v>
      </c>
      <c r="J38" s="35" t="s">
        <v>396</v>
      </c>
      <c r="K38" s="44"/>
    </row>
    <row r="39" spans="1:11" ht="47.25" x14ac:dyDescent="0.25">
      <c r="A39" s="2" t="s">
        <v>83</v>
      </c>
      <c r="B39" s="4" t="s">
        <v>84</v>
      </c>
      <c r="C39" s="43" t="s">
        <v>81</v>
      </c>
      <c r="D39" s="39" t="s">
        <v>396</v>
      </c>
      <c r="E39" s="32" t="s">
        <v>396</v>
      </c>
      <c r="F39" s="35" t="s">
        <v>396</v>
      </c>
      <c r="G39" s="35" t="s">
        <v>396</v>
      </c>
      <c r="H39" s="35" t="s">
        <v>396</v>
      </c>
      <c r="I39" s="35" t="s">
        <v>396</v>
      </c>
      <c r="J39" s="35" t="s">
        <v>396</v>
      </c>
      <c r="K39" s="44"/>
    </row>
    <row r="40" spans="1:11" ht="31.5" x14ac:dyDescent="0.25">
      <c r="A40" s="267" t="s">
        <v>85</v>
      </c>
      <c r="B40" s="4" t="s">
        <v>86</v>
      </c>
      <c r="C40" s="43"/>
      <c r="D40" s="39"/>
      <c r="E40" s="32"/>
      <c r="F40" s="35"/>
      <c r="G40" s="35"/>
      <c r="H40" s="35"/>
      <c r="I40" s="35" t="s">
        <v>396</v>
      </c>
      <c r="J40" s="35" t="s">
        <v>396</v>
      </c>
      <c r="K40" s="44"/>
    </row>
    <row r="41" spans="1:11" ht="31.5" customHeight="1" x14ac:dyDescent="0.25">
      <c r="A41" s="326"/>
      <c r="B41" s="4" t="s">
        <v>247</v>
      </c>
      <c r="C41" s="49" t="s">
        <v>87</v>
      </c>
      <c r="D41" s="50">
        <v>66</v>
      </c>
      <c r="E41" s="32">
        <v>69.599999999999994</v>
      </c>
      <c r="F41" s="35">
        <v>66.5</v>
      </c>
      <c r="G41" s="35">
        <v>61.6</v>
      </c>
      <c r="H41" s="35">
        <v>61.3</v>
      </c>
      <c r="I41" s="74">
        <f t="shared" ref="I41:I45" si="10">H41/G41*100</f>
        <v>99.512987012987011</v>
      </c>
      <c r="J41" s="74">
        <f t="shared" ref="J41:J45" si="11">H41/F41*100</f>
        <v>92.180451127819538</v>
      </c>
      <c r="K41" s="74">
        <f t="shared" ref="K41:K45" si="12">H41/D41*100</f>
        <v>92.878787878787875</v>
      </c>
    </row>
    <row r="42" spans="1:11" ht="47.25" customHeight="1" x14ac:dyDescent="0.25">
      <c r="A42" s="326"/>
      <c r="B42" s="4" t="s">
        <v>248</v>
      </c>
      <c r="C42" s="49" t="s">
        <v>88</v>
      </c>
      <c r="D42" s="50">
        <v>188.8</v>
      </c>
      <c r="E42" s="32">
        <v>189.6</v>
      </c>
      <c r="F42" s="35">
        <v>189.7</v>
      </c>
      <c r="G42" s="35">
        <v>177.9</v>
      </c>
      <c r="H42" s="35">
        <v>177.1</v>
      </c>
      <c r="I42" s="74">
        <f t="shared" si="10"/>
        <v>99.550309162450816</v>
      </c>
      <c r="J42" s="74">
        <f t="shared" si="11"/>
        <v>93.357933579335793</v>
      </c>
      <c r="K42" s="74">
        <f t="shared" si="12"/>
        <v>93.802966101694906</v>
      </c>
    </row>
    <row r="43" spans="1:11" ht="31.5" customHeight="1" x14ac:dyDescent="0.25">
      <c r="A43" s="326"/>
      <c r="B43" s="4" t="s">
        <v>249</v>
      </c>
      <c r="C43" s="43" t="s">
        <v>89</v>
      </c>
      <c r="D43" s="50">
        <v>32.299999999999997</v>
      </c>
      <c r="E43" s="32">
        <v>28.1</v>
      </c>
      <c r="F43" s="35">
        <v>27.9</v>
      </c>
      <c r="G43" s="35">
        <v>37.200000000000003</v>
      </c>
      <c r="H43" s="35">
        <v>37</v>
      </c>
      <c r="I43" s="74">
        <f t="shared" si="10"/>
        <v>99.462365591397841</v>
      </c>
      <c r="J43" s="74">
        <f t="shared" si="11"/>
        <v>132.61648745519713</v>
      </c>
      <c r="K43" s="74">
        <f t="shared" si="12"/>
        <v>114.55108359133128</v>
      </c>
    </row>
    <row r="44" spans="1:11" ht="31.5" customHeight="1" x14ac:dyDescent="0.25">
      <c r="A44" s="327"/>
      <c r="B44" s="4" t="s">
        <v>250</v>
      </c>
      <c r="C44" s="43" t="s">
        <v>89</v>
      </c>
      <c r="D44" s="50">
        <v>67.900000000000006</v>
      </c>
      <c r="E44" s="32">
        <v>60</v>
      </c>
      <c r="F44" s="35">
        <v>64.599999999999994</v>
      </c>
      <c r="G44" s="35">
        <v>70.599999999999994</v>
      </c>
      <c r="H44" s="35">
        <v>70.5</v>
      </c>
      <c r="I44" s="74">
        <f t="shared" si="10"/>
        <v>99.858356940509921</v>
      </c>
      <c r="J44" s="74">
        <f t="shared" si="11"/>
        <v>109.13312693498453</v>
      </c>
      <c r="K44" s="74">
        <f t="shared" si="12"/>
        <v>103.82916053019144</v>
      </c>
    </row>
    <row r="45" spans="1:11" ht="31.5" x14ac:dyDescent="0.25">
      <c r="A45" s="2" t="s">
        <v>90</v>
      </c>
      <c r="B45" s="9" t="s">
        <v>91</v>
      </c>
      <c r="C45" s="43" t="s">
        <v>92</v>
      </c>
      <c r="D45" s="50">
        <v>19.100000000000001</v>
      </c>
      <c r="E45" s="32">
        <v>18.07</v>
      </c>
      <c r="F45" s="35">
        <v>19.05</v>
      </c>
      <c r="G45" s="35">
        <v>15</v>
      </c>
      <c r="H45" s="35">
        <v>17</v>
      </c>
      <c r="I45" s="74">
        <f t="shared" si="10"/>
        <v>113.33333333333333</v>
      </c>
      <c r="J45" s="74">
        <f t="shared" si="11"/>
        <v>89.238845144356944</v>
      </c>
      <c r="K45" s="74">
        <f t="shared" si="12"/>
        <v>89.005235602094231</v>
      </c>
    </row>
    <row r="46" spans="1:11" ht="15.75" x14ac:dyDescent="0.25">
      <c r="A46" s="328" t="s">
        <v>93</v>
      </c>
      <c r="B46" s="328"/>
      <c r="C46" s="328"/>
      <c r="D46" s="328"/>
      <c r="E46" s="328"/>
      <c r="F46" s="328"/>
      <c r="G46" s="328"/>
      <c r="H46" s="328"/>
      <c r="I46" s="328"/>
      <c r="J46" s="328"/>
      <c r="K46" s="44"/>
    </row>
    <row r="47" spans="1:11" ht="31.5" x14ac:dyDescent="0.25">
      <c r="A47" s="2" t="s">
        <v>94</v>
      </c>
      <c r="B47" s="4" t="s">
        <v>95</v>
      </c>
      <c r="C47" s="43" t="s">
        <v>81</v>
      </c>
      <c r="D47" s="43">
        <v>37</v>
      </c>
      <c r="E47" s="48">
        <v>26</v>
      </c>
      <c r="F47" s="74">
        <v>26</v>
      </c>
      <c r="G47" s="35">
        <v>37</v>
      </c>
      <c r="H47" s="35">
        <v>25</v>
      </c>
      <c r="I47" s="74">
        <f t="shared" ref="I47:I48" si="13">H47/G47*100</f>
        <v>67.567567567567565</v>
      </c>
      <c r="J47" s="74">
        <f t="shared" ref="J47:J48" si="14">H47/F47*100</f>
        <v>96.15384615384616</v>
      </c>
      <c r="K47" s="74">
        <f t="shared" ref="K47:K48" si="15">H47/D47*100</f>
        <v>67.567567567567565</v>
      </c>
    </row>
    <row r="48" spans="1:11" ht="47.25" x14ac:dyDescent="0.25">
      <c r="A48" s="2" t="s">
        <v>96</v>
      </c>
      <c r="B48" s="4" t="s">
        <v>97</v>
      </c>
      <c r="C48" s="43" t="s">
        <v>47</v>
      </c>
      <c r="D48" s="50">
        <v>15.4</v>
      </c>
      <c r="E48" s="74">
        <v>15.4</v>
      </c>
      <c r="F48" s="74">
        <v>15.5</v>
      </c>
      <c r="G48" s="35">
        <v>15.7</v>
      </c>
      <c r="H48" s="69">
        <v>14.6</v>
      </c>
      <c r="I48" s="74">
        <f t="shared" si="13"/>
        <v>92.99363057324841</v>
      </c>
      <c r="J48" s="74">
        <f t="shared" si="14"/>
        <v>94.193548387096769</v>
      </c>
      <c r="K48" s="74">
        <f t="shared" si="15"/>
        <v>94.805194805194802</v>
      </c>
    </row>
    <row r="49" spans="1:11" ht="48" customHeight="1" x14ac:dyDescent="0.25">
      <c r="A49" s="267" t="s">
        <v>98</v>
      </c>
      <c r="B49" s="4" t="s">
        <v>99</v>
      </c>
      <c r="C49" s="43"/>
      <c r="D49" s="50"/>
      <c r="E49" s="74"/>
      <c r="F49" s="74"/>
      <c r="G49" s="35"/>
      <c r="H49" s="35"/>
      <c r="I49" s="28"/>
      <c r="J49" s="28"/>
      <c r="K49" s="42"/>
    </row>
    <row r="50" spans="1:11" ht="47.25" x14ac:dyDescent="0.25">
      <c r="A50" s="326"/>
      <c r="B50" s="4" t="s">
        <v>100</v>
      </c>
      <c r="C50" s="43" t="s">
        <v>101</v>
      </c>
      <c r="D50" s="50">
        <v>59.9</v>
      </c>
      <c r="E50" s="74">
        <v>57.1</v>
      </c>
      <c r="F50" s="74">
        <v>56.4</v>
      </c>
      <c r="G50" s="35">
        <v>56.9</v>
      </c>
      <c r="H50" s="35">
        <v>52.7</v>
      </c>
      <c r="I50" s="74">
        <f t="shared" ref="I50:I53" si="16">H50/G50*100</f>
        <v>92.618629173989461</v>
      </c>
      <c r="J50" s="74">
        <f t="shared" ref="J50:J53" si="17">H50/F50*100</f>
        <v>93.439716312056746</v>
      </c>
      <c r="K50" s="74">
        <f t="shared" ref="K50:K52" si="18">H50/D50*100</f>
        <v>87.979966611018369</v>
      </c>
    </row>
    <row r="51" spans="1:11" ht="47.25" x14ac:dyDescent="0.25">
      <c r="A51" s="326"/>
      <c r="B51" s="4" t="s">
        <v>102</v>
      </c>
      <c r="C51" s="43" t="s">
        <v>103</v>
      </c>
      <c r="D51" s="50">
        <v>11.7</v>
      </c>
      <c r="E51" s="74">
        <v>11.2</v>
      </c>
      <c r="F51" s="74">
        <v>11</v>
      </c>
      <c r="G51" s="35">
        <v>13.9</v>
      </c>
      <c r="H51" s="35">
        <v>17.100000000000001</v>
      </c>
      <c r="I51" s="74">
        <f t="shared" si="16"/>
        <v>123.02158273381296</v>
      </c>
      <c r="J51" s="74">
        <f t="shared" si="17"/>
        <v>155.45454545454547</v>
      </c>
      <c r="K51" s="74">
        <f t="shared" si="18"/>
        <v>146.15384615384616</v>
      </c>
    </row>
    <row r="52" spans="1:11" ht="47.25" x14ac:dyDescent="0.25">
      <c r="A52" s="327"/>
      <c r="B52" s="4" t="s">
        <v>104</v>
      </c>
      <c r="C52" s="43" t="s">
        <v>101</v>
      </c>
      <c r="D52" s="50">
        <v>30.6</v>
      </c>
      <c r="E52" s="74">
        <v>29.1</v>
      </c>
      <c r="F52" s="74">
        <v>28.7</v>
      </c>
      <c r="G52" s="35">
        <v>28.1</v>
      </c>
      <c r="H52" s="35">
        <v>27.1</v>
      </c>
      <c r="I52" s="74">
        <f t="shared" si="16"/>
        <v>96.441281138790032</v>
      </c>
      <c r="J52" s="74">
        <f t="shared" si="17"/>
        <v>94.425087108013955</v>
      </c>
      <c r="K52" s="74">
        <f t="shared" si="18"/>
        <v>88.562091503267965</v>
      </c>
    </row>
    <row r="53" spans="1:11" ht="94.5" x14ac:dyDescent="0.25">
      <c r="A53" s="2" t="s">
        <v>105</v>
      </c>
      <c r="B53" s="4" t="s">
        <v>106</v>
      </c>
      <c r="C53" s="43" t="s">
        <v>47</v>
      </c>
      <c r="D53" s="50">
        <v>32.6</v>
      </c>
      <c r="E53" s="74">
        <v>35</v>
      </c>
      <c r="F53" s="74">
        <v>33.700000000000003</v>
      </c>
      <c r="G53" s="35">
        <v>34.200000000000003</v>
      </c>
      <c r="H53" s="35">
        <v>42.1</v>
      </c>
      <c r="I53" s="74">
        <f t="shared" si="16"/>
        <v>123.09941520467835</v>
      </c>
      <c r="J53" s="74">
        <f t="shared" si="17"/>
        <v>124.92581602373886</v>
      </c>
      <c r="K53" s="74">
        <f>H53/D53*100</f>
        <v>129.14110429447854</v>
      </c>
    </row>
    <row r="54" spans="1:11" ht="15.75" x14ac:dyDescent="0.25">
      <c r="A54" s="328" t="s">
        <v>107</v>
      </c>
      <c r="B54" s="328"/>
      <c r="C54" s="328"/>
      <c r="D54" s="328"/>
      <c r="E54" s="328"/>
      <c r="F54" s="328"/>
      <c r="G54" s="328"/>
      <c r="H54" s="328"/>
      <c r="I54" s="328"/>
      <c r="J54" s="328"/>
      <c r="K54" s="44"/>
    </row>
    <row r="55" spans="1:11" ht="47.25" x14ac:dyDescent="0.25">
      <c r="A55" s="2" t="s">
        <v>108</v>
      </c>
      <c r="B55" s="9" t="s">
        <v>109</v>
      </c>
      <c r="C55" s="49" t="s">
        <v>589</v>
      </c>
      <c r="D55" s="43">
        <v>4757.5</v>
      </c>
      <c r="E55" s="80">
        <v>5022.8</v>
      </c>
      <c r="F55" s="74">
        <v>5153.2</v>
      </c>
      <c r="G55" s="35">
        <v>5565.5</v>
      </c>
      <c r="H55" s="35">
        <v>5369.7</v>
      </c>
      <c r="I55" s="74">
        <f t="shared" ref="I55:I88" si="19">H55/G55*100</f>
        <v>96.481897403647466</v>
      </c>
      <c r="J55" s="74">
        <f t="shared" ref="J55:J56" si="20">H55/F55*100</f>
        <v>104.20127299542033</v>
      </c>
      <c r="K55" s="74">
        <f t="shared" ref="K55:K56" si="21">H55/D55*100</f>
        <v>112.86810299527062</v>
      </c>
    </row>
    <row r="56" spans="1:11" ht="64.5" customHeight="1" x14ac:dyDescent="0.25">
      <c r="A56" s="2" t="s">
        <v>110</v>
      </c>
      <c r="B56" s="4" t="s">
        <v>111</v>
      </c>
      <c r="C56" s="43" t="s">
        <v>590</v>
      </c>
      <c r="D56" s="43">
        <v>16.7</v>
      </c>
      <c r="E56" s="48">
        <v>193.5</v>
      </c>
      <c r="F56" s="74">
        <v>40</v>
      </c>
      <c r="G56" s="35">
        <v>40</v>
      </c>
      <c r="H56" s="35">
        <v>0</v>
      </c>
      <c r="I56" s="74">
        <f t="shared" si="19"/>
        <v>0</v>
      </c>
      <c r="J56" s="74">
        <f t="shared" si="20"/>
        <v>0</v>
      </c>
      <c r="K56" s="74">
        <f t="shared" si="21"/>
        <v>0</v>
      </c>
    </row>
    <row r="57" spans="1:11" ht="110.25" x14ac:dyDescent="0.25">
      <c r="A57" s="2" t="s">
        <v>112</v>
      </c>
      <c r="B57" s="9" t="s">
        <v>113</v>
      </c>
      <c r="C57" s="43" t="s">
        <v>47</v>
      </c>
      <c r="D57" s="43">
        <v>0.03</v>
      </c>
      <c r="E57" s="74">
        <v>0</v>
      </c>
      <c r="F57" s="74">
        <v>0</v>
      </c>
      <c r="G57" s="35">
        <v>0</v>
      </c>
      <c r="H57" s="35">
        <v>1E-4</v>
      </c>
      <c r="I57" s="74">
        <v>0</v>
      </c>
      <c r="J57" s="35">
        <v>0</v>
      </c>
      <c r="K57" s="42">
        <f>F57/D57*100</f>
        <v>0</v>
      </c>
    </row>
    <row r="58" spans="1:11" ht="38.25" customHeight="1" x14ac:dyDescent="0.25">
      <c r="A58" s="70" t="s">
        <v>114</v>
      </c>
      <c r="B58" s="75" t="s">
        <v>115</v>
      </c>
      <c r="C58" s="72" t="s">
        <v>251</v>
      </c>
      <c r="D58" s="72">
        <v>29.8</v>
      </c>
      <c r="E58" s="74">
        <v>30.7</v>
      </c>
      <c r="F58" s="74">
        <v>30.7</v>
      </c>
      <c r="G58" s="73">
        <v>32.6</v>
      </c>
      <c r="H58" s="73">
        <v>29.5</v>
      </c>
      <c r="I58" s="74">
        <f t="shared" si="19"/>
        <v>90.490797546012274</v>
      </c>
      <c r="J58" s="74">
        <f t="shared" ref="J58:J64" si="22">H58/F58*100</f>
        <v>96.09120521172639</v>
      </c>
      <c r="K58" s="74">
        <f t="shared" ref="K58:K88" si="23">H58/D58*100</f>
        <v>98.993288590604024</v>
      </c>
    </row>
    <row r="59" spans="1:11" ht="63" x14ac:dyDescent="0.25">
      <c r="A59" s="2" t="s">
        <v>116</v>
      </c>
      <c r="B59" s="9" t="s">
        <v>117</v>
      </c>
      <c r="C59" s="43" t="s">
        <v>57</v>
      </c>
      <c r="D59" s="43">
        <v>1769</v>
      </c>
      <c r="E59" s="28">
        <v>1691</v>
      </c>
      <c r="F59" s="28">
        <v>1478</v>
      </c>
      <c r="G59" s="66">
        <v>1775</v>
      </c>
      <c r="H59" s="66">
        <v>1389</v>
      </c>
      <c r="I59" s="74">
        <f t="shared" si="19"/>
        <v>78.25352112676056</v>
      </c>
      <c r="J59" s="74">
        <f t="shared" si="22"/>
        <v>93.978349120433009</v>
      </c>
      <c r="K59" s="74">
        <f t="shared" si="23"/>
        <v>78.518937252685134</v>
      </c>
    </row>
    <row r="60" spans="1:11" ht="63" x14ac:dyDescent="0.25">
      <c r="A60" s="2" t="s">
        <v>118</v>
      </c>
      <c r="B60" s="9" t="s">
        <v>119</v>
      </c>
      <c r="C60" s="43" t="s">
        <v>590</v>
      </c>
      <c r="D60" s="50">
        <v>266.8</v>
      </c>
      <c r="E60" s="32">
        <v>273.60000000000002</v>
      </c>
      <c r="F60" s="32">
        <v>273.60000000000002</v>
      </c>
      <c r="G60" s="32">
        <v>275.10000000000002</v>
      </c>
      <c r="H60" s="32">
        <v>293.5</v>
      </c>
      <c r="I60" s="74">
        <f t="shared" si="19"/>
        <v>106.68847691748454</v>
      </c>
      <c r="J60" s="74">
        <f t="shared" si="22"/>
        <v>107.27339181286548</v>
      </c>
      <c r="K60" s="74">
        <f t="shared" si="23"/>
        <v>110.00749625187404</v>
      </c>
    </row>
    <row r="61" spans="1:11" s="12" customFormat="1" ht="110.25" x14ac:dyDescent="0.25">
      <c r="A61" s="11" t="s">
        <v>120</v>
      </c>
      <c r="B61" s="45" t="s">
        <v>121</v>
      </c>
      <c r="C61" s="49" t="s">
        <v>57</v>
      </c>
      <c r="D61" s="49">
        <v>351</v>
      </c>
      <c r="E61" s="36">
        <v>347</v>
      </c>
      <c r="F61" s="36">
        <v>632</v>
      </c>
      <c r="G61" s="36">
        <v>343</v>
      </c>
      <c r="H61" s="36">
        <v>343</v>
      </c>
      <c r="I61" s="74">
        <f t="shared" si="19"/>
        <v>100</v>
      </c>
      <c r="J61" s="74">
        <f t="shared" si="22"/>
        <v>54.27215189873418</v>
      </c>
      <c r="K61" s="74">
        <f t="shared" si="23"/>
        <v>97.720797720797719</v>
      </c>
    </row>
    <row r="62" spans="1:11" ht="94.5" customHeight="1" x14ac:dyDescent="0.25">
      <c r="A62" s="2" t="s">
        <v>122</v>
      </c>
      <c r="B62" s="4" t="s">
        <v>123</v>
      </c>
      <c r="C62" s="43" t="s">
        <v>124</v>
      </c>
      <c r="D62" s="43">
        <v>296.8</v>
      </c>
      <c r="E62" s="32">
        <v>594.6</v>
      </c>
      <c r="F62" s="32">
        <v>1101.0999999999999</v>
      </c>
      <c r="G62" s="32">
        <v>615.20000000000005</v>
      </c>
      <c r="H62" s="32">
        <v>615.20000000000005</v>
      </c>
      <c r="I62" s="74">
        <f t="shared" si="19"/>
        <v>100</v>
      </c>
      <c r="J62" s="74">
        <f t="shared" si="22"/>
        <v>55.871401325946792</v>
      </c>
      <c r="K62" s="74">
        <f t="shared" si="23"/>
        <v>207.27762803234504</v>
      </c>
    </row>
    <row r="63" spans="1:11" ht="110.25" customHeight="1" x14ac:dyDescent="0.25">
      <c r="A63" s="70" t="s">
        <v>125</v>
      </c>
      <c r="B63" s="75" t="s">
        <v>126</v>
      </c>
      <c r="C63" s="72" t="s">
        <v>57</v>
      </c>
      <c r="D63" s="72">
        <v>430</v>
      </c>
      <c r="E63" s="74">
        <v>558</v>
      </c>
      <c r="F63" s="74">
        <v>632</v>
      </c>
      <c r="G63" s="73">
        <v>900</v>
      </c>
      <c r="H63" s="73">
        <v>1050</v>
      </c>
      <c r="I63" s="73">
        <f t="shared" si="19"/>
        <v>116.66666666666667</v>
      </c>
      <c r="J63" s="74">
        <f t="shared" si="22"/>
        <v>166.13924050632912</v>
      </c>
      <c r="K63" s="74">
        <f t="shared" si="23"/>
        <v>244.18604651162789</v>
      </c>
    </row>
    <row r="64" spans="1:11" ht="31.5" x14ac:dyDescent="0.25">
      <c r="A64" s="2" t="s">
        <v>127</v>
      </c>
      <c r="B64" s="4" t="s">
        <v>128</v>
      </c>
      <c r="C64" s="43" t="s">
        <v>129</v>
      </c>
      <c r="D64" s="50">
        <v>994.6</v>
      </c>
      <c r="E64" s="74">
        <v>994.6</v>
      </c>
      <c r="F64" s="74">
        <v>994.6</v>
      </c>
      <c r="G64" s="35">
        <v>1021.7</v>
      </c>
      <c r="H64" s="35">
        <v>1040</v>
      </c>
      <c r="I64" s="74">
        <f t="shared" si="19"/>
        <v>101.79113242634823</v>
      </c>
      <c r="J64" s="74">
        <f t="shared" si="22"/>
        <v>104.56464910516789</v>
      </c>
      <c r="K64" s="74">
        <f t="shared" si="23"/>
        <v>104.56464910516789</v>
      </c>
    </row>
    <row r="65" spans="1:11" ht="47.25" x14ac:dyDescent="0.25">
      <c r="A65" s="2" t="s">
        <v>130</v>
      </c>
      <c r="B65" s="9" t="s">
        <v>131</v>
      </c>
      <c r="C65" s="43" t="s">
        <v>129</v>
      </c>
      <c r="D65" s="50">
        <v>10.8</v>
      </c>
      <c r="E65" s="74">
        <v>24.6</v>
      </c>
      <c r="F65" s="74">
        <v>0</v>
      </c>
      <c r="G65" s="35">
        <v>19.5</v>
      </c>
      <c r="H65" s="35">
        <v>0</v>
      </c>
      <c r="I65" s="74">
        <f t="shared" si="19"/>
        <v>0</v>
      </c>
      <c r="J65" s="28">
        <f>F65/E65*100</f>
        <v>0</v>
      </c>
      <c r="K65" s="74">
        <f t="shared" si="23"/>
        <v>0</v>
      </c>
    </row>
    <row r="66" spans="1:11" ht="47.25" x14ac:dyDescent="0.25">
      <c r="A66" s="2" t="s">
        <v>132</v>
      </c>
      <c r="B66" s="9" t="s">
        <v>133</v>
      </c>
      <c r="C66" s="43" t="s">
        <v>129</v>
      </c>
      <c r="D66" s="50">
        <v>0</v>
      </c>
      <c r="E66" s="74">
        <v>0</v>
      </c>
      <c r="F66" s="74">
        <v>0</v>
      </c>
      <c r="G66" s="35">
        <v>1.7</v>
      </c>
      <c r="H66" s="35">
        <v>45.7</v>
      </c>
      <c r="I66" s="74">
        <f t="shared" si="19"/>
        <v>2688.2352941176473</v>
      </c>
      <c r="J66" s="74">
        <v>0</v>
      </c>
      <c r="K66" s="74">
        <v>0</v>
      </c>
    </row>
    <row r="67" spans="1:11" ht="31.5" x14ac:dyDescent="0.25">
      <c r="A67" s="2" t="s">
        <v>134</v>
      </c>
      <c r="B67" s="4" t="s">
        <v>135</v>
      </c>
      <c r="C67" s="43" t="s">
        <v>47</v>
      </c>
      <c r="D67" s="50">
        <v>94.5</v>
      </c>
      <c r="E67" s="74">
        <v>76.5</v>
      </c>
      <c r="F67" s="74">
        <v>76.5</v>
      </c>
      <c r="G67" s="35">
        <v>70</v>
      </c>
      <c r="H67" s="35">
        <v>88.9</v>
      </c>
      <c r="I67" s="74">
        <f t="shared" si="19"/>
        <v>127</v>
      </c>
      <c r="J67" s="74">
        <f t="shared" ref="J67:J129" si="24">H67/F67*100</f>
        <v>116.2091503267974</v>
      </c>
      <c r="K67" s="74">
        <f t="shared" si="23"/>
        <v>94.074074074074076</v>
      </c>
    </row>
    <row r="68" spans="1:11" ht="31.5" x14ac:dyDescent="0.25">
      <c r="A68" s="2" t="s">
        <v>136</v>
      </c>
      <c r="B68" s="4" t="s">
        <v>137</v>
      </c>
      <c r="C68" s="43" t="s">
        <v>129</v>
      </c>
      <c r="D68" s="50">
        <v>194.6</v>
      </c>
      <c r="E68" s="74">
        <v>194.6</v>
      </c>
      <c r="F68" s="74">
        <v>194.6</v>
      </c>
      <c r="G68" s="35">
        <v>227</v>
      </c>
      <c r="H68" s="35">
        <v>195.24</v>
      </c>
      <c r="I68" s="74">
        <f t="shared" si="19"/>
        <v>86.008810572687239</v>
      </c>
      <c r="J68" s="74">
        <f t="shared" si="24"/>
        <v>100.32887975334019</v>
      </c>
      <c r="K68" s="74">
        <f t="shared" si="23"/>
        <v>100.32887975334019</v>
      </c>
    </row>
    <row r="69" spans="1:11" ht="31.5" x14ac:dyDescent="0.25">
      <c r="A69" s="2" t="s">
        <v>138</v>
      </c>
      <c r="B69" s="4" t="s">
        <v>139</v>
      </c>
      <c r="C69" s="43" t="s">
        <v>47</v>
      </c>
      <c r="D69" s="50">
        <v>82.4</v>
      </c>
      <c r="E69" s="74">
        <v>78.5</v>
      </c>
      <c r="F69" s="74">
        <v>78.5</v>
      </c>
      <c r="G69" s="35">
        <v>94</v>
      </c>
      <c r="H69" s="35">
        <v>79.099999999999994</v>
      </c>
      <c r="I69" s="74">
        <f t="shared" si="19"/>
        <v>84.148936170212764</v>
      </c>
      <c r="J69" s="74">
        <f t="shared" si="24"/>
        <v>100.76433121019109</v>
      </c>
      <c r="K69" s="74">
        <f t="shared" si="23"/>
        <v>95.995145631067942</v>
      </c>
    </row>
    <row r="70" spans="1:11" ht="31.5" x14ac:dyDescent="0.25">
      <c r="A70" s="2" t="s">
        <v>140</v>
      </c>
      <c r="B70" s="9" t="s">
        <v>141</v>
      </c>
      <c r="C70" s="43" t="s">
        <v>129</v>
      </c>
      <c r="D70" s="50">
        <v>2.4</v>
      </c>
      <c r="E70" s="74">
        <v>1</v>
      </c>
      <c r="F70" s="74">
        <v>0</v>
      </c>
      <c r="G70" s="35">
        <v>1.3</v>
      </c>
      <c r="H70" s="35">
        <v>0</v>
      </c>
      <c r="I70" s="74">
        <f t="shared" si="19"/>
        <v>0</v>
      </c>
      <c r="J70" s="74">
        <v>0</v>
      </c>
      <c r="K70" s="74">
        <f t="shared" si="23"/>
        <v>0</v>
      </c>
    </row>
    <row r="71" spans="1:11" ht="47.25" x14ac:dyDescent="0.25">
      <c r="A71" s="2" t="s">
        <v>142</v>
      </c>
      <c r="B71" s="9" t="s">
        <v>143</v>
      </c>
      <c r="C71" s="43" t="s">
        <v>129</v>
      </c>
      <c r="D71" s="50">
        <v>0</v>
      </c>
      <c r="E71" s="74">
        <v>0</v>
      </c>
      <c r="F71" s="74">
        <v>0</v>
      </c>
      <c r="G71" s="35">
        <v>0.7</v>
      </c>
      <c r="H71" s="35">
        <v>33.6</v>
      </c>
      <c r="I71" s="74">
        <f t="shared" si="19"/>
        <v>4800.0000000000009</v>
      </c>
      <c r="J71" s="74">
        <v>0</v>
      </c>
      <c r="K71" s="74">
        <v>0</v>
      </c>
    </row>
    <row r="72" spans="1:11" ht="31.5" x14ac:dyDescent="0.25">
      <c r="A72" s="267" t="s">
        <v>144</v>
      </c>
      <c r="B72" s="9" t="s">
        <v>145</v>
      </c>
      <c r="C72" s="43" t="s">
        <v>129</v>
      </c>
      <c r="D72" s="50">
        <v>59.7</v>
      </c>
      <c r="E72" s="74">
        <v>65.5</v>
      </c>
      <c r="F72" s="74">
        <v>65.5</v>
      </c>
      <c r="G72" s="35">
        <v>63.3</v>
      </c>
      <c r="H72" s="35">
        <v>77.3</v>
      </c>
      <c r="I72" s="74">
        <f t="shared" si="19"/>
        <v>122.1169036334913</v>
      </c>
      <c r="J72" s="74">
        <f t="shared" si="24"/>
        <v>118.01526717557252</v>
      </c>
      <c r="K72" s="74">
        <f t="shared" si="23"/>
        <v>129.48073701842543</v>
      </c>
    </row>
    <row r="73" spans="1:11" ht="31.5" x14ac:dyDescent="0.25">
      <c r="A73" s="327"/>
      <c r="B73" s="9" t="s">
        <v>147</v>
      </c>
      <c r="C73" s="43" t="s">
        <v>129</v>
      </c>
      <c r="D73" s="50">
        <v>4.4000000000000004</v>
      </c>
      <c r="E73" s="74">
        <v>2.1</v>
      </c>
      <c r="F73" s="74">
        <v>1.3</v>
      </c>
      <c r="G73" s="35">
        <v>1.6</v>
      </c>
      <c r="H73" s="35">
        <v>2.2480000000000002</v>
      </c>
      <c r="I73" s="74">
        <f t="shared" si="19"/>
        <v>140.5</v>
      </c>
      <c r="J73" s="74">
        <f t="shared" si="24"/>
        <v>172.92307692307693</v>
      </c>
      <c r="K73" s="74">
        <f t="shared" si="23"/>
        <v>51.090909090909086</v>
      </c>
    </row>
    <row r="74" spans="1:11" ht="47.25" x14ac:dyDescent="0.25">
      <c r="A74" s="2" t="s">
        <v>146</v>
      </c>
      <c r="B74" s="9" t="s">
        <v>149</v>
      </c>
      <c r="C74" s="43" t="s">
        <v>129</v>
      </c>
      <c r="D74" s="50">
        <v>2.2999999999999998</v>
      </c>
      <c r="E74" s="74">
        <v>2.8</v>
      </c>
      <c r="F74" s="74">
        <v>1.6</v>
      </c>
      <c r="G74" s="35">
        <v>2.8</v>
      </c>
      <c r="H74" s="35">
        <v>2.34</v>
      </c>
      <c r="I74" s="74">
        <f t="shared" si="19"/>
        <v>83.571428571428569</v>
      </c>
      <c r="J74" s="74">
        <f t="shared" si="24"/>
        <v>146.25</v>
      </c>
      <c r="K74" s="74">
        <f t="shared" si="23"/>
        <v>101.73913043478262</v>
      </c>
    </row>
    <row r="75" spans="1:11" ht="31.5" x14ac:dyDescent="0.25">
      <c r="A75" s="2" t="s">
        <v>148</v>
      </c>
      <c r="B75" s="9" t="s">
        <v>151</v>
      </c>
      <c r="C75" s="43" t="s">
        <v>129</v>
      </c>
      <c r="D75" s="50">
        <v>0</v>
      </c>
      <c r="E75" s="74">
        <v>0</v>
      </c>
      <c r="F75" s="74">
        <v>0</v>
      </c>
      <c r="G75" s="35">
        <v>1.1000000000000001</v>
      </c>
      <c r="H75" s="35">
        <v>0</v>
      </c>
      <c r="I75" s="74">
        <f t="shared" si="19"/>
        <v>0</v>
      </c>
      <c r="J75" s="28">
        <v>0</v>
      </c>
      <c r="K75" s="74">
        <v>0</v>
      </c>
    </row>
    <row r="76" spans="1:11" ht="78.75" x14ac:dyDescent="0.25">
      <c r="A76" s="2" t="s">
        <v>150</v>
      </c>
      <c r="B76" s="4" t="s">
        <v>153</v>
      </c>
      <c r="C76" s="43" t="s">
        <v>47</v>
      </c>
      <c r="D76" s="50">
        <v>83.4</v>
      </c>
      <c r="E76" s="74">
        <v>84</v>
      </c>
      <c r="F76" s="74">
        <v>85.7</v>
      </c>
      <c r="G76" s="35">
        <v>84.5</v>
      </c>
      <c r="H76" s="35">
        <v>88.76</v>
      </c>
      <c r="I76" s="74">
        <f t="shared" si="19"/>
        <v>105.04142011834321</v>
      </c>
      <c r="J76" s="74">
        <f t="shared" si="24"/>
        <v>103.57059509918321</v>
      </c>
      <c r="K76" s="74">
        <f t="shared" si="23"/>
        <v>106.42685851318944</v>
      </c>
    </row>
    <row r="77" spans="1:11" ht="63" x14ac:dyDescent="0.25">
      <c r="A77" s="2" t="s">
        <v>152</v>
      </c>
      <c r="B77" s="4" t="s">
        <v>155</v>
      </c>
      <c r="C77" s="43" t="s">
        <v>129</v>
      </c>
      <c r="D77" s="50">
        <v>97</v>
      </c>
      <c r="E77" s="74">
        <v>97</v>
      </c>
      <c r="F77" s="74">
        <v>97</v>
      </c>
      <c r="G77" s="35">
        <v>100</v>
      </c>
      <c r="H77" s="35">
        <v>97</v>
      </c>
      <c r="I77" s="74">
        <f t="shared" si="19"/>
        <v>97</v>
      </c>
      <c r="J77" s="74">
        <f t="shared" si="24"/>
        <v>100</v>
      </c>
      <c r="K77" s="74">
        <f t="shared" si="23"/>
        <v>100</v>
      </c>
    </row>
    <row r="78" spans="1:11" ht="47.25" x14ac:dyDescent="0.25">
      <c r="A78" s="267" t="s">
        <v>154</v>
      </c>
      <c r="B78" s="4" t="s">
        <v>157</v>
      </c>
      <c r="C78" s="43" t="s">
        <v>129</v>
      </c>
      <c r="D78" s="50">
        <v>444</v>
      </c>
      <c r="E78" s="74">
        <v>444</v>
      </c>
      <c r="F78" s="74">
        <v>444</v>
      </c>
      <c r="G78" s="35">
        <v>444</v>
      </c>
      <c r="H78" s="35">
        <v>444</v>
      </c>
      <c r="I78" s="74">
        <f t="shared" si="19"/>
        <v>100</v>
      </c>
      <c r="J78" s="74">
        <f t="shared" si="24"/>
        <v>100</v>
      </c>
      <c r="K78" s="74">
        <f t="shared" si="23"/>
        <v>100</v>
      </c>
    </row>
    <row r="79" spans="1:11" ht="31.5" x14ac:dyDescent="0.25">
      <c r="A79" s="327"/>
      <c r="B79" s="4" t="s">
        <v>158</v>
      </c>
      <c r="C79" s="43" t="s">
        <v>129</v>
      </c>
      <c r="D79" s="50">
        <v>444</v>
      </c>
      <c r="E79" s="74">
        <v>444</v>
      </c>
      <c r="F79" s="74">
        <v>444</v>
      </c>
      <c r="G79" s="35">
        <v>444</v>
      </c>
      <c r="H79" s="35">
        <v>444</v>
      </c>
      <c r="I79" s="74">
        <f t="shared" si="19"/>
        <v>100</v>
      </c>
      <c r="J79" s="74">
        <f t="shared" si="24"/>
        <v>100</v>
      </c>
      <c r="K79" s="74">
        <f t="shared" si="23"/>
        <v>100</v>
      </c>
    </row>
    <row r="80" spans="1:11" ht="63" x14ac:dyDescent="0.25">
      <c r="A80" s="267" t="s">
        <v>156</v>
      </c>
      <c r="B80" s="4" t="s">
        <v>160</v>
      </c>
      <c r="C80" s="43" t="s">
        <v>129</v>
      </c>
      <c r="D80" s="43">
        <v>674.7</v>
      </c>
      <c r="E80" s="74">
        <v>672.2</v>
      </c>
      <c r="F80" s="74">
        <v>672.2</v>
      </c>
      <c r="G80" s="35">
        <v>674.7</v>
      </c>
      <c r="H80" s="35">
        <v>674.7</v>
      </c>
      <c r="I80" s="74">
        <f t="shared" si="19"/>
        <v>100</v>
      </c>
      <c r="J80" s="74">
        <f t="shared" si="24"/>
        <v>100.37191312109491</v>
      </c>
      <c r="K80" s="74">
        <f t="shared" si="23"/>
        <v>100</v>
      </c>
    </row>
    <row r="81" spans="1:11" ht="15.75" x14ac:dyDescent="0.25">
      <c r="A81" s="326"/>
      <c r="B81" s="4" t="s">
        <v>252</v>
      </c>
      <c r="C81" s="43" t="s">
        <v>129</v>
      </c>
      <c r="D81" s="43">
        <v>41.3</v>
      </c>
      <c r="E81" s="74">
        <v>41.4</v>
      </c>
      <c r="F81" s="74">
        <v>41.4</v>
      </c>
      <c r="G81" s="35">
        <v>41.3</v>
      </c>
      <c r="H81" s="35">
        <v>41.3</v>
      </c>
      <c r="I81" s="74">
        <f t="shared" si="19"/>
        <v>100</v>
      </c>
      <c r="J81" s="74">
        <f t="shared" si="24"/>
        <v>99.758454106280197</v>
      </c>
      <c r="K81" s="74">
        <f t="shared" si="23"/>
        <v>100</v>
      </c>
    </row>
    <row r="82" spans="1:11" ht="15.75" x14ac:dyDescent="0.25">
      <c r="A82" s="326"/>
      <c r="B82" s="4" t="s">
        <v>253</v>
      </c>
      <c r="C82" s="43" t="s">
        <v>129</v>
      </c>
      <c r="D82" s="43">
        <v>189.4</v>
      </c>
      <c r="E82" s="74">
        <v>190.8</v>
      </c>
      <c r="F82" s="74">
        <v>190.8</v>
      </c>
      <c r="G82" s="35">
        <v>189.4</v>
      </c>
      <c r="H82" s="35">
        <v>189.4</v>
      </c>
      <c r="I82" s="74">
        <f t="shared" si="19"/>
        <v>100</v>
      </c>
      <c r="J82" s="74">
        <f t="shared" si="24"/>
        <v>99.266247379454924</v>
      </c>
      <c r="K82" s="74">
        <f t="shared" si="23"/>
        <v>100</v>
      </c>
    </row>
    <row r="83" spans="1:11" ht="15.75" x14ac:dyDescent="0.25">
      <c r="A83" s="327"/>
      <c r="B83" s="4" t="s">
        <v>254</v>
      </c>
      <c r="C83" s="43" t="s">
        <v>129</v>
      </c>
      <c r="D83" s="50">
        <v>444</v>
      </c>
      <c r="E83" s="74">
        <v>444</v>
      </c>
      <c r="F83" s="74">
        <v>444</v>
      </c>
      <c r="G83" s="35">
        <v>444</v>
      </c>
      <c r="H83" s="35">
        <v>444</v>
      </c>
      <c r="I83" s="74">
        <f t="shared" si="19"/>
        <v>100</v>
      </c>
      <c r="J83" s="74">
        <f t="shared" si="24"/>
        <v>100</v>
      </c>
      <c r="K83" s="74">
        <f t="shared" si="23"/>
        <v>100</v>
      </c>
    </row>
    <row r="84" spans="1:11" ht="173.25" x14ac:dyDescent="0.25">
      <c r="A84" s="2" t="s">
        <v>159</v>
      </c>
      <c r="B84" s="9" t="s">
        <v>162</v>
      </c>
      <c r="C84" s="43" t="s">
        <v>47</v>
      </c>
      <c r="D84" s="43">
        <v>57.7</v>
      </c>
      <c r="E84" s="48">
        <v>0</v>
      </c>
      <c r="F84" s="74">
        <v>0</v>
      </c>
      <c r="G84" s="35">
        <v>56.9</v>
      </c>
      <c r="H84" s="35">
        <v>24</v>
      </c>
      <c r="I84" s="74">
        <f t="shared" si="19"/>
        <v>42.1792618629174</v>
      </c>
      <c r="J84" s="74">
        <v>0</v>
      </c>
      <c r="K84" s="74">
        <f t="shared" si="23"/>
        <v>41.594454072790292</v>
      </c>
    </row>
    <row r="85" spans="1:11" ht="47.25" x14ac:dyDescent="0.25">
      <c r="A85" s="2" t="s">
        <v>161</v>
      </c>
      <c r="B85" s="4" t="s">
        <v>164</v>
      </c>
      <c r="C85" s="43" t="s">
        <v>129</v>
      </c>
      <c r="D85" s="43">
        <v>28.7</v>
      </c>
      <c r="E85" s="74">
        <v>55</v>
      </c>
      <c r="F85" s="74">
        <v>48</v>
      </c>
      <c r="G85" s="35">
        <v>35</v>
      </c>
      <c r="H85" s="35">
        <v>37.74</v>
      </c>
      <c r="I85" s="74">
        <f t="shared" si="19"/>
        <v>107.82857142857142</v>
      </c>
      <c r="J85" s="74">
        <f t="shared" si="24"/>
        <v>78.625</v>
      </c>
      <c r="K85" s="74">
        <f t="shared" si="23"/>
        <v>131.49825783972128</v>
      </c>
    </row>
    <row r="86" spans="1:11" ht="236.25" x14ac:dyDescent="0.25">
      <c r="A86" s="2" t="s">
        <v>163</v>
      </c>
      <c r="B86" s="4" t="s">
        <v>166</v>
      </c>
      <c r="C86" s="43" t="s">
        <v>47</v>
      </c>
      <c r="D86" s="43">
        <v>0.03</v>
      </c>
      <c r="E86" s="74">
        <v>0.03</v>
      </c>
      <c r="F86" s="74">
        <v>0.03</v>
      </c>
      <c r="G86" s="67">
        <v>0.02</v>
      </c>
      <c r="H86" s="68">
        <v>2.9000000000000001E-2</v>
      </c>
      <c r="I86" s="74">
        <f t="shared" si="19"/>
        <v>145</v>
      </c>
      <c r="J86" s="74">
        <f t="shared" si="24"/>
        <v>96.666666666666686</v>
      </c>
      <c r="K86" s="74">
        <f t="shared" si="23"/>
        <v>96.666666666666686</v>
      </c>
    </row>
    <row r="87" spans="1:11" ht="47.25" x14ac:dyDescent="0.25">
      <c r="A87" s="2" t="s">
        <v>165</v>
      </c>
      <c r="B87" s="4" t="s">
        <v>168</v>
      </c>
      <c r="C87" s="43" t="s">
        <v>169</v>
      </c>
      <c r="D87" s="43">
        <v>848.2</v>
      </c>
      <c r="E87" s="74">
        <v>864</v>
      </c>
      <c r="F87" s="74">
        <v>834</v>
      </c>
      <c r="G87" s="35">
        <v>869.7</v>
      </c>
      <c r="H87" s="35">
        <v>845</v>
      </c>
      <c r="I87" s="74">
        <f t="shared" si="19"/>
        <v>97.15994020926756</v>
      </c>
      <c r="J87" s="74">
        <f t="shared" si="24"/>
        <v>101.31894484412469</v>
      </c>
      <c r="K87" s="74">
        <f t="shared" si="23"/>
        <v>99.622730488092429</v>
      </c>
    </row>
    <row r="88" spans="1:11" ht="48" customHeight="1" x14ac:dyDescent="0.25">
      <c r="A88" s="2" t="s">
        <v>167</v>
      </c>
      <c r="B88" s="4" t="s">
        <v>171</v>
      </c>
      <c r="C88" s="43" t="s">
        <v>172</v>
      </c>
      <c r="D88" s="43">
        <v>253</v>
      </c>
      <c r="E88" s="74">
        <v>244</v>
      </c>
      <c r="F88" s="74">
        <v>249</v>
      </c>
      <c r="G88" s="35">
        <v>248</v>
      </c>
      <c r="H88" s="35">
        <v>257</v>
      </c>
      <c r="I88" s="74">
        <f t="shared" si="19"/>
        <v>103.62903225806453</v>
      </c>
      <c r="J88" s="74">
        <f t="shared" si="24"/>
        <v>103.21285140562249</v>
      </c>
      <c r="K88" s="74">
        <f t="shared" si="23"/>
        <v>101.58102766798419</v>
      </c>
    </row>
    <row r="89" spans="1:11" ht="15.75" x14ac:dyDescent="0.25">
      <c r="A89" s="328" t="s">
        <v>173</v>
      </c>
      <c r="B89" s="328"/>
      <c r="C89" s="328"/>
      <c r="D89" s="328"/>
      <c r="E89" s="328"/>
      <c r="F89" s="328"/>
      <c r="G89" s="328"/>
      <c r="H89" s="328"/>
      <c r="I89" s="328"/>
      <c r="J89" s="328"/>
      <c r="K89" s="44"/>
    </row>
    <row r="90" spans="1:11" ht="47.25" x14ac:dyDescent="0.25">
      <c r="A90" s="2" t="s">
        <v>170</v>
      </c>
      <c r="B90" s="4" t="s">
        <v>175</v>
      </c>
      <c r="C90" s="43" t="s">
        <v>129</v>
      </c>
      <c r="D90" s="43">
        <v>3</v>
      </c>
      <c r="E90" s="74">
        <v>4.4000000000000004</v>
      </c>
      <c r="F90" s="74">
        <v>9.6</v>
      </c>
      <c r="G90" s="35">
        <v>4.2</v>
      </c>
      <c r="H90" s="67">
        <v>4.3520000000000003</v>
      </c>
      <c r="I90" s="74">
        <f t="shared" ref="I90:I95" si="25">H90/G90*100</f>
        <v>103.61904761904763</v>
      </c>
      <c r="J90" s="74">
        <f t="shared" si="24"/>
        <v>45.333333333333336</v>
      </c>
      <c r="K90" s="74">
        <f t="shared" ref="K90:K95" si="26">H90/D90*100</f>
        <v>145.06666666666666</v>
      </c>
    </row>
    <row r="91" spans="1:11" ht="31.5" customHeight="1" x14ac:dyDescent="0.25">
      <c r="A91" s="2" t="s">
        <v>174</v>
      </c>
      <c r="B91" s="4" t="s">
        <v>177</v>
      </c>
      <c r="C91" s="43" t="s">
        <v>178</v>
      </c>
      <c r="D91" s="43">
        <v>334.9</v>
      </c>
      <c r="E91" s="74">
        <v>450.2</v>
      </c>
      <c r="F91" s="74">
        <v>570</v>
      </c>
      <c r="G91" s="35">
        <v>344.2</v>
      </c>
      <c r="H91" s="35">
        <v>5863</v>
      </c>
      <c r="I91" s="74">
        <f t="shared" si="25"/>
        <v>1703.3701336432309</v>
      </c>
      <c r="J91" s="74">
        <f t="shared" si="24"/>
        <v>1028.5964912280701</v>
      </c>
      <c r="K91" s="74">
        <f t="shared" si="26"/>
        <v>1750.6718423409975</v>
      </c>
    </row>
    <row r="92" spans="1:11" ht="48" customHeight="1" x14ac:dyDescent="0.25">
      <c r="A92" s="2" t="s">
        <v>176</v>
      </c>
      <c r="B92" s="4" t="s">
        <v>180</v>
      </c>
      <c r="C92" s="43" t="s">
        <v>591</v>
      </c>
      <c r="D92" s="43">
        <v>854.8</v>
      </c>
      <c r="E92" s="74">
        <v>854.8</v>
      </c>
      <c r="F92" s="74">
        <v>854.8</v>
      </c>
      <c r="G92" s="35">
        <v>855</v>
      </c>
      <c r="H92" s="35">
        <v>855</v>
      </c>
      <c r="I92" s="74">
        <f t="shared" si="25"/>
        <v>100</v>
      </c>
      <c r="J92" s="74">
        <f t="shared" si="24"/>
        <v>100.02339728591485</v>
      </c>
      <c r="K92" s="74">
        <f t="shared" si="26"/>
        <v>100.02339728591485</v>
      </c>
    </row>
    <row r="93" spans="1:11" ht="63" x14ac:dyDescent="0.25">
      <c r="A93" s="2" t="s">
        <v>179</v>
      </c>
      <c r="B93" s="4" t="s">
        <v>182</v>
      </c>
      <c r="C93" s="43" t="s">
        <v>178</v>
      </c>
      <c r="D93" s="43">
        <v>495</v>
      </c>
      <c r="E93" s="74">
        <v>448</v>
      </c>
      <c r="F93" s="74">
        <v>200</v>
      </c>
      <c r="G93" s="35">
        <v>550</v>
      </c>
      <c r="H93" s="35">
        <v>550</v>
      </c>
      <c r="I93" s="74">
        <f t="shared" si="25"/>
        <v>100</v>
      </c>
      <c r="J93" s="74">
        <f t="shared" si="24"/>
        <v>275</v>
      </c>
      <c r="K93" s="74">
        <f t="shared" si="26"/>
        <v>111.11111111111111</v>
      </c>
    </row>
    <row r="94" spans="1:11" s="12" customFormat="1" ht="47.25" x14ac:dyDescent="0.25">
      <c r="A94" s="11" t="s">
        <v>181</v>
      </c>
      <c r="B94" s="45" t="s">
        <v>184</v>
      </c>
      <c r="C94" s="49" t="s">
        <v>81</v>
      </c>
      <c r="D94" s="49">
        <v>18</v>
      </c>
      <c r="E94" s="48">
        <v>22</v>
      </c>
      <c r="F94" s="48">
        <v>24</v>
      </c>
      <c r="G94" s="58">
        <v>30</v>
      </c>
      <c r="H94" s="58">
        <v>9</v>
      </c>
      <c r="I94" s="74">
        <f t="shared" si="25"/>
        <v>30</v>
      </c>
      <c r="J94" s="74">
        <f t="shared" si="24"/>
        <v>37.5</v>
      </c>
      <c r="K94" s="74">
        <f t="shared" si="26"/>
        <v>50</v>
      </c>
    </row>
    <row r="95" spans="1:11" ht="78.75" x14ac:dyDescent="0.25">
      <c r="A95" s="2" t="s">
        <v>183</v>
      </c>
      <c r="B95" s="4" t="s">
        <v>186</v>
      </c>
      <c r="C95" s="43" t="s">
        <v>129</v>
      </c>
      <c r="D95" s="43">
        <v>28.7</v>
      </c>
      <c r="E95" s="74">
        <v>55</v>
      </c>
      <c r="F95" s="74">
        <v>0</v>
      </c>
      <c r="G95" s="35">
        <v>35</v>
      </c>
      <c r="H95" s="67">
        <v>37.74</v>
      </c>
      <c r="I95" s="74">
        <f t="shared" si="25"/>
        <v>107.82857142857142</v>
      </c>
      <c r="J95" s="74">
        <v>0</v>
      </c>
      <c r="K95" s="74">
        <f t="shared" si="26"/>
        <v>131.49825783972128</v>
      </c>
    </row>
    <row r="96" spans="1:11" ht="15.75" x14ac:dyDescent="0.25">
      <c r="A96" s="328" t="s">
        <v>187</v>
      </c>
      <c r="B96" s="328"/>
      <c r="C96" s="328"/>
      <c r="D96" s="328"/>
      <c r="E96" s="328"/>
      <c r="F96" s="328"/>
      <c r="G96" s="328"/>
      <c r="H96" s="328"/>
      <c r="I96" s="328"/>
      <c r="J96" s="328"/>
      <c r="K96" s="44"/>
    </row>
    <row r="97" spans="1:11" ht="94.5" x14ac:dyDescent="0.25">
      <c r="A97" s="2" t="s">
        <v>185</v>
      </c>
      <c r="B97" s="4" t="s">
        <v>189</v>
      </c>
      <c r="C97" s="43" t="s">
        <v>190</v>
      </c>
      <c r="D97" s="50">
        <v>48493</v>
      </c>
      <c r="E97" s="32">
        <v>52590.6</v>
      </c>
      <c r="F97" s="32">
        <v>53950.6</v>
      </c>
      <c r="G97" s="32">
        <v>62070.3</v>
      </c>
      <c r="H97" s="32">
        <v>74419.899999999994</v>
      </c>
      <c r="I97" s="74">
        <f t="shared" ref="I97:I116" si="27">H97/G97*100</f>
        <v>119.89615001055253</v>
      </c>
      <c r="J97" s="74">
        <f t="shared" si="24"/>
        <v>137.94081993527411</v>
      </c>
      <c r="K97" s="74">
        <f t="shared" ref="K97:K116" si="28">H97/D97*100</f>
        <v>153.46524240612044</v>
      </c>
    </row>
    <row r="98" spans="1:11" ht="31.5" x14ac:dyDescent="0.25">
      <c r="A98" s="267" t="s">
        <v>188</v>
      </c>
      <c r="B98" s="4" t="s">
        <v>192</v>
      </c>
      <c r="C98" s="43" t="s">
        <v>190</v>
      </c>
      <c r="D98" s="50">
        <v>1140.9000000000001</v>
      </c>
      <c r="E98" s="32">
        <v>846.5</v>
      </c>
      <c r="F98" s="32">
        <v>846.5</v>
      </c>
      <c r="G98" s="32">
        <v>1476.6</v>
      </c>
      <c r="H98" s="32">
        <v>1406.6</v>
      </c>
      <c r="I98" s="74">
        <f t="shared" si="27"/>
        <v>95.259379655966413</v>
      </c>
      <c r="J98" s="74">
        <f t="shared" si="24"/>
        <v>166.16656822209094</v>
      </c>
      <c r="K98" s="74">
        <f t="shared" si="28"/>
        <v>123.28863178192653</v>
      </c>
    </row>
    <row r="99" spans="1:11" ht="31.5" x14ac:dyDescent="0.25">
      <c r="A99" s="327"/>
      <c r="B99" s="4" t="s">
        <v>193</v>
      </c>
      <c r="C99" s="43" t="s">
        <v>190</v>
      </c>
      <c r="D99" s="50">
        <v>467.8</v>
      </c>
      <c r="E99" s="32">
        <v>341.9</v>
      </c>
      <c r="F99" s="32">
        <v>341.9</v>
      </c>
      <c r="G99" s="32">
        <v>478.3</v>
      </c>
      <c r="H99" s="32">
        <v>560.1</v>
      </c>
      <c r="I99" s="74">
        <f t="shared" si="27"/>
        <v>117.10223708969268</v>
      </c>
      <c r="J99" s="74">
        <f t="shared" si="24"/>
        <v>163.81983035975435</v>
      </c>
      <c r="K99" s="74">
        <f t="shared" si="28"/>
        <v>119.73065412569474</v>
      </c>
    </row>
    <row r="100" spans="1:11" ht="31.5" x14ac:dyDescent="0.25">
      <c r="A100" s="2" t="s">
        <v>191</v>
      </c>
      <c r="B100" s="4" t="s">
        <v>195</v>
      </c>
      <c r="C100" s="43"/>
      <c r="D100" s="50">
        <v>130</v>
      </c>
      <c r="E100" s="32">
        <v>143</v>
      </c>
      <c r="F100" s="32">
        <v>143</v>
      </c>
      <c r="G100" s="32">
        <v>171.2</v>
      </c>
      <c r="H100" s="32">
        <v>132.6</v>
      </c>
      <c r="I100" s="74">
        <f t="shared" si="27"/>
        <v>77.453271028037392</v>
      </c>
      <c r="J100" s="74">
        <f t="shared" si="24"/>
        <v>92.72727272727272</v>
      </c>
      <c r="K100" s="74">
        <f t="shared" si="28"/>
        <v>102</v>
      </c>
    </row>
    <row r="101" spans="1:11" ht="63" x14ac:dyDescent="0.25">
      <c r="A101" s="267" t="s">
        <v>194</v>
      </c>
      <c r="B101" s="4" t="s">
        <v>197</v>
      </c>
      <c r="C101" s="43" t="s">
        <v>190</v>
      </c>
      <c r="D101" s="50">
        <v>1469.9</v>
      </c>
      <c r="E101" s="32">
        <v>1532.1</v>
      </c>
      <c r="F101" s="32">
        <v>1532.1</v>
      </c>
      <c r="G101" s="32">
        <v>2202.1</v>
      </c>
      <c r="H101" s="32">
        <v>781.9</v>
      </c>
      <c r="I101" s="74">
        <f t="shared" si="27"/>
        <v>35.507016030153039</v>
      </c>
      <c r="J101" s="74">
        <f t="shared" si="24"/>
        <v>51.03452777233862</v>
      </c>
      <c r="K101" s="74">
        <f t="shared" si="28"/>
        <v>53.194094836383421</v>
      </c>
    </row>
    <row r="102" spans="1:11" ht="31.5" x14ac:dyDescent="0.25">
      <c r="A102" s="327"/>
      <c r="B102" s="4" t="s">
        <v>193</v>
      </c>
      <c r="C102" s="43" t="s">
        <v>190</v>
      </c>
      <c r="D102" s="50">
        <v>1412.2</v>
      </c>
      <c r="E102" s="32">
        <v>1471.8</v>
      </c>
      <c r="F102" s="32">
        <v>1471.8</v>
      </c>
      <c r="G102" s="32">
        <v>2115.8000000000002</v>
      </c>
      <c r="H102" s="32">
        <v>107.4</v>
      </c>
      <c r="I102" s="74">
        <f t="shared" si="27"/>
        <v>5.0760941487853293</v>
      </c>
      <c r="J102" s="74">
        <f t="shared" si="24"/>
        <v>7.2971871178149215</v>
      </c>
      <c r="K102" s="74">
        <f t="shared" si="28"/>
        <v>7.6051550771845351</v>
      </c>
    </row>
    <row r="103" spans="1:11" s="12" customFormat="1" ht="47.25" customHeight="1" x14ac:dyDescent="0.25">
      <c r="A103" s="11" t="s">
        <v>196</v>
      </c>
      <c r="B103" s="45" t="s">
        <v>199</v>
      </c>
      <c r="C103" s="49" t="s">
        <v>190</v>
      </c>
      <c r="D103" s="53">
        <v>1928</v>
      </c>
      <c r="E103" s="47">
        <v>2280.6</v>
      </c>
      <c r="F103" s="47">
        <v>2485.9</v>
      </c>
      <c r="G103" s="47">
        <v>2759.6</v>
      </c>
      <c r="H103" s="47">
        <v>2759.6</v>
      </c>
      <c r="I103" s="74">
        <f t="shared" si="27"/>
        <v>100</v>
      </c>
      <c r="J103" s="74">
        <f t="shared" si="24"/>
        <v>111.01009694677984</v>
      </c>
      <c r="K103" s="74">
        <f t="shared" si="28"/>
        <v>143.13278008298755</v>
      </c>
    </row>
    <row r="104" spans="1:11" s="12" customFormat="1" ht="31.5" x14ac:dyDescent="0.25">
      <c r="A104" s="11" t="s">
        <v>198</v>
      </c>
      <c r="B104" s="45" t="s">
        <v>201</v>
      </c>
      <c r="C104" s="49" t="s">
        <v>57</v>
      </c>
      <c r="D104" s="49">
        <v>29004</v>
      </c>
      <c r="E104" s="36">
        <v>29006</v>
      </c>
      <c r="F104" s="36">
        <v>29244</v>
      </c>
      <c r="G104" s="36">
        <v>29883</v>
      </c>
      <c r="H104" s="36">
        <v>29883</v>
      </c>
      <c r="I104" s="74">
        <f t="shared" si="27"/>
        <v>100</v>
      </c>
      <c r="J104" s="74">
        <f t="shared" si="24"/>
        <v>102.18506360279032</v>
      </c>
      <c r="K104" s="74">
        <f t="shared" si="28"/>
        <v>103.03061646669424</v>
      </c>
    </row>
    <row r="105" spans="1:11" ht="47.25" x14ac:dyDescent="0.25">
      <c r="A105" s="2" t="s">
        <v>200</v>
      </c>
      <c r="B105" s="4" t="s">
        <v>203</v>
      </c>
      <c r="C105" s="43" t="s">
        <v>26</v>
      </c>
      <c r="D105" s="43">
        <v>43506</v>
      </c>
      <c r="E105" s="32">
        <v>43941</v>
      </c>
      <c r="F105" s="32">
        <v>44380</v>
      </c>
      <c r="G105" s="32">
        <v>44824</v>
      </c>
      <c r="H105" s="32">
        <v>44824</v>
      </c>
      <c r="I105" s="74">
        <f t="shared" si="27"/>
        <v>100</v>
      </c>
      <c r="J105" s="74">
        <f t="shared" si="24"/>
        <v>101.00045065344749</v>
      </c>
      <c r="K105" s="74">
        <f t="shared" si="28"/>
        <v>103.02946719992644</v>
      </c>
    </row>
    <row r="106" spans="1:11" ht="31.5" x14ac:dyDescent="0.25">
      <c r="A106" s="2" t="s">
        <v>202</v>
      </c>
      <c r="B106" s="4" t="s">
        <v>205</v>
      </c>
      <c r="C106" s="43" t="s">
        <v>190</v>
      </c>
      <c r="D106" s="54">
        <v>22378.1</v>
      </c>
      <c r="E106" s="37">
        <v>26024.7</v>
      </c>
      <c r="F106" s="37">
        <v>27195</v>
      </c>
      <c r="G106" s="37">
        <v>29805.7</v>
      </c>
      <c r="H106" s="37">
        <v>35598.5</v>
      </c>
      <c r="I106" s="74">
        <f t="shared" si="27"/>
        <v>119.43520870169128</v>
      </c>
      <c r="J106" s="74">
        <f t="shared" si="24"/>
        <v>130.90090090090089</v>
      </c>
      <c r="K106" s="74">
        <f t="shared" si="28"/>
        <v>159.07740156671034</v>
      </c>
    </row>
    <row r="107" spans="1:11" ht="31.5" x14ac:dyDescent="0.25">
      <c r="A107" s="2" t="s">
        <v>204</v>
      </c>
      <c r="B107" s="4" t="s">
        <v>207</v>
      </c>
      <c r="C107" s="43" t="s">
        <v>190</v>
      </c>
      <c r="D107" s="50">
        <v>2632.6</v>
      </c>
      <c r="E107" s="32">
        <v>2923</v>
      </c>
      <c r="F107" s="32">
        <v>3240</v>
      </c>
      <c r="G107" s="32">
        <v>3582.4</v>
      </c>
      <c r="H107" s="32">
        <v>3606.2</v>
      </c>
      <c r="I107" s="74">
        <f t="shared" si="27"/>
        <v>100.66435908887897</v>
      </c>
      <c r="J107" s="74">
        <f t="shared" si="24"/>
        <v>111.30246913580247</v>
      </c>
      <c r="K107" s="74">
        <f t="shared" si="28"/>
        <v>136.98245080908606</v>
      </c>
    </row>
    <row r="108" spans="1:11" ht="31.5" x14ac:dyDescent="0.25">
      <c r="A108" s="2" t="s">
        <v>206</v>
      </c>
      <c r="B108" s="4" t="s">
        <v>209</v>
      </c>
      <c r="C108" s="43" t="s">
        <v>190</v>
      </c>
      <c r="D108" s="50">
        <v>9981.2000000000007</v>
      </c>
      <c r="E108" s="32">
        <v>11471</v>
      </c>
      <c r="F108" s="32">
        <v>13305</v>
      </c>
      <c r="G108" s="32">
        <v>15281.5</v>
      </c>
      <c r="H108" s="32">
        <v>14561.2</v>
      </c>
      <c r="I108" s="74">
        <f t="shared" si="27"/>
        <v>95.286457481268201</v>
      </c>
      <c r="J108" s="74">
        <f t="shared" si="24"/>
        <v>109.44156332205938</v>
      </c>
      <c r="K108" s="74">
        <f t="shared" si="28"/>
        <v>145.88626618041917</v>
      </c>
    </row>
    <row r="109" spans="1:11" ht="78.75" x14ac:dyDescent="0.25">
      <c r="A109" s="2" t="s">
        <v>208</v>
      </c>
      <c r="B109" s="9" t="s">
        <v>211</v>
      </c>
      <c r="C109" s="43" t="s">
        <v>47</v>
      </c>
      <c r="D109" s="50">
        <v>88.2</v>
      </c>
      <c r="E109" s="36">
        <v>216</v>
      </c>
      <c r="F109" s="36">
        <v>216</v>
      </c>
      <c r="G109" s="36">
        <v>88.2</v>
      </c>
      <c r="H109" s="36">
        <v>90</v>
      </c>
      <c r="I109" s="74">
        <f t="shared" si="27"/>
        <v>102.04081632653062</v>
      </c>
      <c r="J109" s="74">
        <f t="shared" si="24"/>
        <v>41.666666666666671</v>
      </c>
      <c r="K109" s="74">
        <f t="shared" si="28"/>
        <v>102.04081632653062</v>
      </c>
    </row>
    <row r="110" spans="1:11" s="81" customFormat="1" ht="63" x14ac:dyDescent="0.25">
      <c r="A110" s="76" t="s">
        <v>210</v>
      </c>
      <c r="B110" s="77" t="s">
        <v>213</v>
      </c>
      <c r="C110" s="30" t="s">
        <v>190</v>
      </c>
      <c r="D110" s="78">
        <v>14781.9</v>
      </c>
      <c r="E110" s="79">
        <v>15596</v>
      </c>
      <c r="F110" s="79">
        <v>15596</v>
      </c>
      <c r="G110" s="79">
        <v>17000</v>
      </c>
      <c r="H110" s="79">
        <v>5794</v>
      </c>
      <c r="I110" s="74">
        <f t="shared" si="27"/>
        <v>34.082352941176467</v>
      </c>
      <c r="J110" s="74">
        <f t="shared" si="24"/>
        <v>37.150551423441911</v>
      </c>
      <c r="K110" s="74">
        <f t="shared" si="28"/>
        <v>39.196585012752081</v>
      </c>
    </row>
    <row r="111" spans="1:11" s="81" customFormat="1" ht="63" x14ac:dyDescent="0.25">
      <c r="A111" s="76" t="s">
        <v>212</v>
      </c>
      <c r="B111" s="77" t="s">
        <v>215</v>
      </c>
      <c r="C111" s="30" t="s">
        <v>26</v>
      </c>
      <c r="D111" s="30">
        <v>418</v>
      </c>
      <c r="E111" s="33">
        <v>380</v>
      </c>
      <c r="F111" s="33">
        <v>380</v>
      </c>
      <c r="G111" s="33">
        <v>431.1</v>
      </c>
      <c r="H111" s="33">
        <v>1962</v>
      </c>
      <c r="I111" s="74">
        <f t="shared" si="27"/>
        <v>455.11482254697285</v>
      </c>
      <c r="J111" s="74">
        <f t="shared" si="24"/>
        <v>516.31578947368416</v>
      </c>
      <c r="K111" s="74">
        <f t="shared" si="28"/>
        <v>469.37799043062205</v>
      </c>
    </row>
    <row r="112" spans="1:11" s="81" customFormat="1" ht="47.25" x14ac:dyDescent="0.25">
      <c r="A112" s="76" t="s">
        <v>214</v>
      </c>
      <c r="B112" s="77" t="s">
        <v>217</v>
      </c>
      <c r="C112" s="30" t="s">
        <v>57</v>
      </c>
      <c r="D112" s="30">
        <v>160</v>
      </c>
      <c r="E112" s="33">
        <v>212</v>
      </c>
      <c r="F112" s="33">
        <v>212</v>
      </c>
      <c r="G112" s="33">
        <v>170</v>
      </c>
      <c r="H112" s="33">
        <v>520</v>
      </c>
      <c r="I112" s="74">
        <f t="shared" si="27"/>
        <v>305.88235294117646</v>
      </c>
      <c r="J112" s="74">
        <f t="shared" si="24"/>
        <v>245.28301886792451</v>
      </c>
      <c r="K112" s="74">
        <f t="shared" si="28"/>
        <v>325</v>
      </c>
    </row>
    <row r="113" spans="1:11" s="12" customFormat="1" ht="63" x14ac:dyDescent="0.25">
      <c r="A113" s="11" t="s">
        <v>216</v>
      </c>
      <c r="B113" s="45" t="s">
        <v>219</v>
      </c>
      <c r="C113" s="49" t="s">
        <v>190</v>
      </c>
      <c r="D113" s="56">
        <v>1491.6</v>
      </c>
      <c r="E113" s="55">
        <v>1515.6</v>
      </c>
      <c r="F113" s="55">
        <v>1515.6</v>
      </c>
      <c r="G113" s="55">
        <v>1783.1</v>
      </c>
      <c r="H113" s="55">
        <v>1838.1</v>
      </c>
      <c r="I113" s="74">
        <f t="shared" si="27"/>
        <v>103.08451573103024</v>
      </c>
      <c r="J113" s="74">
        <f t="shared" si="24"/>
        <v>121.27870150435471</v>
      </c>
      <c r="K113" s="74">
        <f t="shared" si="28"/>
        <v>123.23008849557522</v>
      </c>
    </row>
    <row r="114" spans="1:11" s="12" customFormat="1" ht="31.5" x14ac:dyDescent="0.25">
      <c r="A114" s="11" t="s">
        <v>218</v>
      </c>
      <c r="B114" s="45" t="s">
        <v>221</v>
      </c>
      <c r="C114" s="45" t="s">
        <v>592</v>
      </c>
      <c r="D114" s="11" t="s">
        <v>588</v>
      </c>
      <c r="E114" s="36" t="s">
        <v>397</v>
      </c>
      <c r="F114" s="36" t="s">
        <v>397</v>
      </c>
      <c r="G114" s="20" t="s">
        <v>714</v>
      </c>
      <c r="H114" s="36" t="s">
        <v>719</v>
      </c>
      <c r="I114" s="74" t="s">
        <v>721</v>
      </c>
      <c r="J114" s="74" t="s">
        <v>725</v>
      </c>
      <c r="K114" s="74" t="s">
        <v>736</v>
      </c>
    </row>
    <row r="115" spans="1:11" ht="47.25" x14ac:dyDescent="0.25">
      <c r="A115" s="2" t="s">
        <v>220</v>
      </c>
      <c r="B115" s="4" t="s">
        <v>223</v>
      </c>
      <c r="C115" s="4" t="s">
        <v>190</v>
      </c>
      <c r="D115" s="43">
        <v>337.4</v>
      </c>
      <c r="E115" s="32">
        <v>345</v>
      </c>
      <c r="F115" s="32">
        <v>207.3</v>
      </c>
      <c r="G115" s="32">
        <v>384.5</v>
      </c>
      <c r="H115" s="32">
        <v>148.80000000000001</v>
      </c>
      <c r="I115" s="74">
        <f t="shared" si="27"/>
        <v>38.699609882964893</v>
      </c>
      <c r="J115" s="74">
        <f t="shared" si="24"/>
        <v>71.780028943560055</v>
      </c>
      <c r="K115" s="74">
        <f t="shared" si="28"/>
        <v>44.101956135151163</v>
      </c>
    </row>
    <row r="116" spans="1:11" ht="110.25" x14ac:dyDescent="0.25">
      <c r="A116" s="2" t="s">
        <v>222</v>
      </c>
      <c r="B116" s="4" t="s">
        <v>225</v>
      </c>
      <c r="C116" s="4" t="s">
        <v>190</v>
      </c>
      <c r="D116" s="50">
        <v>1693</v>
      </c>
      <c r="E116" s="32">
        <v>1810</v>
      </c>
      <c r="F116" s="32">
        <v>2037</v>
      </c>
      <c r="G116" s="32">
        <v>2252</v>
      </c>
      <c r="H116" s="32">
        <v>13228.9</v>
      </c>
      <c r="I116" s="74">
        <f t="shared" si="27"/>
        <v>587.42895204262879</v>
      </c>
      <c r="J116" s="74">
        <f t="shared" si="24"/>
        <v>649.43053510063817</v>
      </c>
      <c r="K116" s="74">
        <f t="shared" si="28"/>
        <v>781.38806851742459</v>
      </c>
    </row>
    <row r="117" spans="1:11" ht="15.75" x14ac:dyDescent="0.25">
      <c r="A117" s="328" t="s">
        <v>226</v>
      </c>
      <c r="B117" s="328"/>
      <c r="C117" s="328"/>
      <c r="D117" s="328"/>
      <c r="E117" s="328"/>
      <c r="F117" s="328"/>
      <c r="G117" s="328"/>
      <c r="H117" s="328"/>
      <c r="I117" s="328"/>
      <c r="J117" s="328"/>
      <c r="K117" s="44"/>
    </row>
    <row r="118" spans="1:11" ht="63" x14ac:dyDescent="0.25">
      <c r="A118" s="2" t="s">
        <v>224</v>
      </c>
      <c r="B118" s="9" t="s">
        <v>228</v>
      </c>
      <c r="C118" s="4" t="s">
        <v>124</v>
      </c>
      <c r="D118" s="43">
        <v>6265.5</v>
      </c>
      <c r="E118" s="32">
        <v>6695.9</v>
      </c>
      <c r="F118" s="32">
        <v>7261.4</v>
      </c>
      <c r="G118" s="32">
        <v>7953</v>
      </c>
      <c r="H118" s="32">
        <v>7401.2</v>
      </c>
      <c r="I118" s="74">
        <f t="shared" ref="I118:I120" si="29">H118/G118*100</f>
        <v>93.061737709040614</v>
      </c>
      <c r="J118" s="74">
        <f t="shared" si="24"/>
        <v>101.92524857465503</v>
      </c>
      <c r="K118" s="74">
        <f t="shared" ref="K118:K120" si="30">H118/D118*100</f>
        <v>118.12624690766897</v>
      </c>
    </row>
    <row r="119" spans="1:11" ht="78.75" x14ac:dyDescent="0.25">
      <c r="A119" s="2" t="s">
        <v>227</v>
      </c>
      <c r="B119" s="9" t="s">
        <v>230</v>
      </c>
      <c r="C119" s="4" t="s">
        <v>231</v>
      </c>
      <c r="D119" s="43">
        <v>168.6</v>
      </c>
      <c r="E119" s="32">
        <v>116.6</v>
      </c>
      <c r="F119" s="32">
        <v>315.8</v>
      </c>
      <c r="G119" s="32">
        <v>218.1</v>
      </c>
      <c r="H119" s="32">
        <v>248.9</v>
      </c>
      <c r="I119" s="74">
        <f t="shared" si="29"/>
        <v>114.12196240256765</v>
      </c>
      <c r="J119" s="74">
        <f t="shared" si="24"/>
        <v>78.815706143128565</v>
      </c>
      <c r="K119" s="74">
        <f t="shared" si="30"/>
        <v>147.62752075919337</v>
      </c>
    </row>
    <row r="120" spans="1:11" ht="31.5" x14ac:dyDescent="0.25">
      <c r="A120" s="2" t="s">
        <v>229</v>
      </c>
      <c r="B120" s="4" t="s">
        <v>232</v>
      </c>
      <c r="C120" s="4" t="s">
        <v>231</v>
      </c>
      <c r="D120" s="43">
        <v>39.9</v>
      </c>
      <c r="E120" s="32">
        <v>41</v>
      </c>
      <c r="F120" s="32">
        <v>42.4</v>
      </c>
      <c r="G120" s="32">
        <v>47</v>
      </c>
      <c r="H120" s="32">
        <v>41.4</v>
      </c>
      <c r="I120" s="74">
        <f t="shared" si="29"/>
        <v>88.085106382978722</v>
      </c>
      <c r="J120" s="74">
        <f t="shared" si="24"/>
        <v>97.641509433962256</v>
      </c>
      <c r="K120" s="74">
        <f t="shared" si="30"/>
        <v>103.75939849624061</v>
      </c>
    </row>
    <row r="121" spans="1:11" ht="15.75" x14ac:dyDescent="0.25">
      <c r="A121" s="328" t="s">
        <v>233</v>
      </c>
      <c r="B121" s="328"/>
      <c r="C121" s="328"/>
      <c r="D121" s="328"/>
      <c r="E121" s="328"/>
      <c r="F121" s="328"/>
      <c r="G121" s="328"/>
      <c r="H121" s="328"/>
      <c r="I121" s="328"/>
      <c r="J121" s="328"/>
      <c r="K121" s="44"/>
    </row>
    <row r="122" spans="1:11" ht="47.25" x14ac:dyDescent="0.25">
      <c r="A122" s="2">
        <v>84</v>
      </c>
      <c r="B122" s="4" t="s">
        <v>234</v>
      </c>
      <c r="C122" s="22" t="s">
        <v>57</v>
      </c>
      <c r="D122" s="43">
        <v>10948</v>
      </c>
      <c r="E122" s="74">
        <v>9944</v>
      </c>
      <c r="F122" s="74">
        <v>10643</v>
      </c>
      <c r="G122" s="35">
        <v>10428</v>
      </c>
      <c r="H122" s="35">
        <v>11304</v>
      </c>
      <c r="I122" s="74">
        <f t="shared" ref="I122:I124" si="31">H122/G122*100</f>
        <v>108.40046029919448</v>
      </c>
      <c r="J122" s="74">
        <f t="shared" si="24"/>
        <v>106.21065489053838</v>
      </c>
      <c r="K122" s="74">
        <f t="shared" ref="K122:K124" si="32">H122/D122*100</f>
        <v>103.25173547679942</v>
      </c>
    </row>
    <row r="123" spans="1:11" ht="47.25" x14ac:dyDescent="0.25">
      <c r="A123" s="2">
        <v>85</v>
      </c>
      <c r="B123" s="4" t="s">
        <v>235</v>
      </c>
      <c r="C123" s="22" t="s">
        <v>60</v>
      </c>
      <c r="D123" s="43">
        <v>20160</v>
      </c>
      <c r="E123" s="48">
        <v>11791</v>
      </c>
      <c r="F123" s="74">
        <v>31014</v>
      </c>
      <c r="G123" s="35">
        <v>19295</v>
      </c>
      <c r="H123" s="35">
        <v>20913</v>
      </c>
      <c r="I123" s="74">
        <f t="shared" si="31"/>
        <v>108.38559212231146</v>
      </c>
      <c r="J123" s="74">
        <f t="shared" si="24"/>
        <v>67.430837686206218</v>
      </c>
      <c r="K123" s="74">
        <f t="shared" si="32"/>
        <v>103.73511904761905</v>
      </c>
    </row>
    <row r="124" spans="1:11" s="12" customFormat="1" ht="141.75" x14ac:dyDescent="0.25">
      <c r="A124" s="11">
        <v>86</v>
      </c>
      <c r="B124" s="45" t="s">
        <v>236</v>
      </c>
      <c r="C124" s="60" t="s">
        <v>237</v>
      </c>
      <c r="D124" s="61">
        <v>837</v>
      </c>
      <c r="E124" s="48">
        <v>140.4</v>
      </c>
      <c r="F124" s="48">
        <v>169.14</v>
      </c>
      <c r="G124" s="69">
        <v>1162</v>
      </c>
      <c r="H124" s="58">
        <v>790</v>
      </c>
      <c r="I124" s="74">
        <f t="shared" si="31"/>
        <v>67.986230636833042</v>
      </c>
      <c r="J124" s="74">
        <f t="shared" si="24"/>
        <v>467.0687004848055</v>
      </c>
      <c r="K124" s="74">
        <f t="shared" si="32"/>
        <v>94.384707287933082</v>
      </c>
    </row>
    <row r="125" spans="1:11" ht="15.75" x14ac:dyDescent="0.25">
      <c r="A125" s="328" t="s">
        <v>238</v>
      </c>
      <c r="B125" s="328"/>
      <c r="C125" s="328"/>
      <c r="D125" s="328"/>
      <c r="E125" s="328"/>
      <c r="F125" s="328"/>
      <c r="G125" s="328"/>
      <c r="H125" s="328"/>
      <c r="I125" s="328"/>
      <c r="J125" s="328"/>
      <c r="K125" s="44"/>
    </row>
    <row r="126" spans="1:11" ht="78.75" x14ac:dyDescent="0.25">
      <c r="A126" s="2">
        <v>87</v>
      </c>
      <c r="B126" s="4" t="s">
        <v>239</v>
      </c>
      <c r="C126" s="43" t="s">
        <v>47</v>
      </c>
      <c r="D126" s="43">
        <v>100</v>
      </c>
      <c r="E126" s="28">
        <v>100</v>
      </c>
      <c r="F126" s="35">
        <v>100</v>
      </c>
      <c r="G126" s="35">
        <v>100</v>
      </c>
      <c r="H126" s="35">
        <v>100</v>
      </c>
      <c r="I126" s="74">
        <f t="shared" ref="I126:I131" si="33">H126/G126*100</f>
        <v>100</v>
      </c>
      <c r="J126" s="74">
        <f t="shared" si="24"/>
        <v>100</v>
      </c>
      <c r="K126" s="74">
        <f t="shared" ref="K126:K132" si="34">H126/D126*100</f>
        <v>100</v>
      </c>
    </row>
    <row r="127" spans="1:11" ht="159" customHeight="1" x14ac:dyDescent="0.25">
      <c r="A127" s="2">
        <v>88</v>
      </c>
      <c r="B127" s="4" t="s">
        <v>240</v>
      </c>
      <c r="C127" s="43" t="s">
        <v>47</v>
      </c>
      <c r="D127" s="43">
        <v>100</v>
      </c>
      <c r="E127" s="28">
        <v>100</v>
      </c>
      <c r="F127" s="35">
        <v>96.7</v>
      </c>
      <c r="G127" s="35">
        <v>100</v>
      </c>
      <c r="H127" s="35">
        <v>100</v>
      </c>
      <c r="I127" s="74">
        <f t="shared" si="33"/>
        <v>100</v>
      </c>
      <c r="J127" s="74">
        <f t="shared" si="24"/>
        <v>103.41261633919339</v>
      </c>
      <c r="K127" s="74">
        <f t="shared" si="34"/>
        <v>100</v>
      </c>
    </row>
    <row r="128" spans="1:11" ht="78.75" x14ac:dyDescent="0.25">
      <c r="A128" s="2">
        <v>89</v>
      </c>
      <c r="B128" s="4" t="s">
        <v>241</v>
      </c>
      <c r="C128" s="43" t="s">
        <v>47</v>
      </c>
      <c r="D128" s="43" t="s">
        <v>396</v>
      </c>
      <c r="E128" s="28" t="s">
        <v>396</v>
      </c>
      <c r="F128" s="28" t="s">
        <v>396</v>
      </c>
      <c r="G128" s="66" t="s">
        <v>396</v>
      </c>
      <c r="H128" s="66" t="s">
        <v>396</v>
      </c>
      <c r="I128" s="74" t="s">
        <v>396</v>
      </c>
      <c r="J128" s="28" t="s">
        <v>396</v>
      </c>
      <c r="K128" s="74" t="s">
        <v>396</v>
      </c>
    </row>
    <row r="129" spans="1:11" ht="173.25" x14ac:dyDescent="0.25">
      <c r="A129" s="2">
        <v>90</v>
      </c>
      <c r="B129" s="4" t="s">
        <v>242</v>
      </c>
      <c r="C129" s="43" t="s">
        <v>57</v>
      </c>
      <c r="D129" s="43">
        <v>4</v>
      </c>
      <c r="E129" s="28">
        <v>3</v>
      </c>
      <c r="F129" s="35">
        <v>2</v>
      </c>
      <c r="G129" s="35">
        <v>2</v>
      </c>
      <c r="H129" s="35">
        <v>2</v>
      </c>
      <c r="I129" s="74">
        <f t="shared" si="33"/>
        <v>100</v>
      </c>
      <c r="J129" s="74">
        <f t="shared" si="24"/>
        <v>100</v>
      </c>
      <c r="K129" s="74">
        <f t="shared" si="34"/>
        <v>50</v>
      </c>
    </row>
    <row r="130" spans="1:11" ht="110.25" x14ac:dyDescent="0.25">
      <c r="A130" s="2">
        <v>91</v>
      </c>
      <c r="B130" s="4" t="s">
        <v>243</v>
      </c>
      <c r="C130" s="43" t="s">
        <v>244</v>
      </c>
      <c r="D130" s="43">
        <v>15</v>
      </c>
      <c r="E130" s="28">
        <v>15</v>
      </c>
      <c r="F130" s="35">
        <v>15</v>
      </c>
      <c r="G130" s="35">
        <v>15</v>
      </c>
      <c r="H130" s="35">
        <v>15</v>
      </c>
      <c r="I130" s="74">
        <f t="shared" si="33"/>
        <v>100</v>
      </c>
      <c r="J130" s="74">
        <f t="shared" ref="J130:J131" si="35">H130/F130*100</f>
        <v>100</v>
      </c>
      <c r="K130" s="74">
        <f t="shared" si="34"/>
        <v>100</v>
      </c>
    </row>
    <row r="131" spans="1:11" ht="80.25" customHeight="1" x14ac:dyDescent="0.25">
      <c r="A131" s="2">
        <v>92</v>
      </c>
      <c r="B131" s="4" t="s">
        <v>245</v>
      </c>
      <c r="C131" s="43" t="s">
        <v>57</v>
      </c>
      <c r="D131" s="43">
        <v>1</v>
      </c>
      <c r="E131" s="28">
        <v>1</v>
      </c>
      <c r="F131" s="35">
        <v>1</v>
      </c>
      <c r="G131" s="35">
        <v>1</v>
      </c>
      <c r="H131" s="35">
        <v>1</v>
      </c>
      <c r="I131" s="74">
        <f t="shared" si="33"/>
        <v>100</v>
      </c>
      <c r="J131" s="74">
        <f t="shared" si="35"/>
        <v>100</v>
      </c>
      <c r="K131" s="74">
        <f t="shared" si="34"/>
        <v>100</v>
      </c>
    </row>
    <row r="132" spans="1:11" s="12" customFormat="1" ht="96" customHeight="1" x14ac:dyDescent="0.25">
      <c r="A132" s="11">
        <v>93</v>
      </c>
      <c r="B132" s="45" t="s">
        <v>246</v>
      </c>
      <c r="C132" s="49" t="s">
        <v>57</v>
      </c>
      <c r="D132" s="49">
        <v>0</v>
      </c>
      <c r="E132" s="48">
        <v>0</v>
      </c>
      <c r="F132" s="58">
        <v>0</v>
      </c>
      <c r="G132" s="69">
        <v>0</v>
      </c>
      <c r="H132" s="58">
        <v>0</v>
      </c>
      <c r="I132" s="74">
        <v>0</v>
      </c>
      <c r="J132" s="48">
        <v>0</v>
      </c>
      <c r="K132" s="74">
        <v>0</v>
      </c>
    </row>
    <row r="134" spans="1:11" ht="80.25" customHeight="1" x14ac:dyDescent="0.25">
      <c r="A134" s="253" t="s">
        <v>255</v>
      </c>
      <c r="B134" s="253"/>
      <c r="C134" s="253"/>
      <c r="D134" s="253"/>
      <c r="E134" s="253"/>
      <c r="F134" s="253"/>
      <c r="G134" s="253"/>
      <c r="H134" s="253"/>
      <c r="I134" s="253"/>
      <c r="J134" s="253"/>
    </row>
  </sheetData>
  <mergeCells count="32">
    <mergeCell ref="A98:A99"/>
    <mergeCell ref="A101:A102"/>
    <mergeCell ref="A134:J134"/>
    <mergeCell ref="A117:J117"/>
    <mergeCell ref="A121:J121"/>
    <mergeCell ref="A125:J125"/>
    <mergeCell ref="A89:J89"/>
    <mergeCell ref="A96:J96"/>
    <mergeCell ref="A36:A38"/>
    <mergeCell ref="A40:A44"/>
    <mergeCell ref="A49:A52"/>
    <mergeCell ref="A80:A83"/>
    <mergeCell ref="A78:A79"/>
    <mergeCell ref="A46:J46"/>
    <mergeCell ref="A54:J54"/>
    <mergeCell ref="A72:A73"/>
    <mergeCell ref="A14:A20"/>
    <mergeCell ref="A23:J23"/>
    <mergeCell ref="A24:J24"/>
    <mergeCell ref="A35:J35"/>
    <mergeCell ref="A7:J7"/>
    <mergeCell ref="K4:K5"/>
    <mergeCell ref="J4:J5"/>
    <mergeCell ref="F4:F5"/>
    <mergeCell ref="A2:J2"/>
    <mergeCell ref="A4:A5"/>
    <mergeCell ref="B4:B5"/>
    <mergeCell ref="C4:C5"/>
    <mergeCell ref="E4:E5"/>
    <mergeCell ref="I4:I5"/>
    <mergeCell ref="D4:D5"/>
    <mergeCell ref="G4:H4"/>
  </mergeCells>
  <pageMargins left="0.70866141732283472" right="0.70866141732283472" top="0.74803149606299213" bottom="0.74803149606299213"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№1</vt:lpstr>
      <vt:lpstr>форма №2 </vt:lpstr>
      <vt:lpstr>форма №3</vt:lpstr>
      <vt:lpstr>'форма №3'!_GoBack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Марина Москалева</cp:lastModifiedBy>
  <cp:lastPrinted>2016-04-05T14:55:25Z</cp:lastPrinted>
  <dcterms:created xsi:type="dcterms:W3CDTF">2014-03-25T12:16:53Z</dcterms:created>
  <dcterms:modified xsi:type="dcterms:W3CDTF">2016-04-05T15:03:06Z</dcterms:modified>
</cp:coreProperties>
</file>