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40" windowWidth="12435" windowHeight="11055" activeTab="0"/>
  </bookViews>
  <sheets>
    <sheet name="форма №1" sheetId="1" r:id="rId1"/>
    <sheet name="форма №2" sheetId="2" r:id="rId2"/>
    <sheet name="форма №3" sheetId="3" r:id="rId3"/>
  </sheets>
  <definedNames>
    <definedName name="_GoBack" localSheetId="2">'форма №3'!$H$4</definedName>
    <definedName name="OLE_LINK7" localSheetId="2">'форма №3'!$F$94</definedName>
  </definedNames>
  <calcPr fullCalcOnLoad="1"/>
</workbook>
</file>

<file path=xl/comments1.xml><?xml version="1.0" encoding="utf-8"?>
<comments xmlns="http://schemas.openxmlformats.org/spreadsheetml/2006/main">
  <authors>
    <author>bli</author>
  </authors>
  <commentList>
    <comment ref="M13" authorId="0">
      <text>
        <r>
          <rPr>
            <b/>
            <sz val="9"/>
            <rFont val="Tahoma"/>
            <family val="2"/>
          </rPr>
          <t>bli:</t>
        </r>
        <r>
          <rPr>
            <sz val="9"/>
            <rFont val="Tahoma"/>
            <family val="2"/>
          </rPr>
          <t xml:space="preserve">
</t>
        </r>
      </text>
    </comment>
  </commentList>
</comments>
</file>

<file path=xl/sharedStrings.xml><?xml version="1.0" encoding="utf-8"?>
<sst xmlns="http://schemas.openxmlformats.org/spreadsheetml/2006/main" count="1647" uniqueCount="771">
  <si>
    <t>№ п/п</t>
  </si>
  <si>
    <t>ВСЕГО</t>
  </si>
  <si>
    <t>Краевой бюджет</t>
  </si>
  <si>
    <t>Местный бюджет</t>
  </si>
  <si>
    <t>План</t>
  </si>
  <si>
    <t>Факт</t>
  </si>
  <si>
    <t>в том числе жилищное хозяйство</t>
  </si>
  <si>
    <t>Внебюджетные средства</t>
  </si>
  <si>
    <t xml:space="preserve">           коммунальное хозяйство</t>
  </si>
  <si>
    <t xml:space="preserve">           благоустройство</t>
  </si>
  <si>
    <t>Приложение 
к письму министерства экономики Краснодарского края
от _____________ №______________</t>
  </si>
  <si>
    <t>Отрасль, в которой реализуется проект</t>
  </si>
  <si>
    <t>Наименование инвестиционного проекта</t>
  </si>
  <si>
    <t>Срок реализации</t>
  </si>
  <si>
    <t>Место реализации</t>
  </si>
  <si>
    <t>Текущая стадия реализации проекта</t>
  </si>
  <si>
    <t>Соблюдение сроков реализации проектов</t>
  </si>
  <si>
    <t>Инвестиционные проекты со сроком окончания в 2013 году</t>
  </si>
  <si>
    <t>1.</t>
  </si>
  <si>
    <t>2.</t>
  </si>
  <si>
    <t>3.</t>
  </si>
  <si>
    <t>Инвестиционные проекты, реализуемые в 2013-2017 годах</t>
  </si>
  <si>
    <t>Информация о реализации инвестиционных проектов, утвержденных Программой социально-экономического развития муниципального образования на период до 2017 года</t>
  </si>
  <si>
    <t>Наименование показателей</t>
  </si>
  <si>
    <t>Ед. изм.</t>
  </si>
  <si>
    <t>2013 год</t>
  </si>
  <si>
    <t>Исполнение плана, %</t>
  </si>
  <si>
    <t>Уровень жизни населения</t>
  </si>
  <si>
    <t>Среднегодовая численность постоянного населения – всего</t>
  </si>
  <si>
    <t>тыс. чел.</t>
  </si>
  <si>
    <t>Общий коэффициент рождаемости</t>
  </si>
  <si>
    <t>число родившихся на 1000 человек населения</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</si>
  <si>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</si>
  <si>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</si>
  <si>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</si>
  <si>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</si>
  <si>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</si>
  <si>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</si>
  <si>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</si>
  <si>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</si>
  <si>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</si>
  <si>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7.</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</si>
  <si>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</si>
  <si>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</si>
  <si>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</si>
  <si>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</si>
  <si>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</si>
  <si>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</si>
  <si>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</si>
  <si>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</si>
  <si>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t>
  </si>
  <si>
    <t>9.</t>
  </si>
  <si>
    <t>Уровень регистрируемой безработицы к численности трудоспособного населения в трудоспособном возрасте</t>
  </si>
  <si>
    <t>Заработная плата работников бюджетной сферы, в том числе: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</si>
  <si>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</si>
  <si>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</si>
  <si>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</si>
  <si>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</si>
  <si>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</si>
  <si>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</si>
  <si>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</si>
  <si>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</si>
  <si>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</si>
  <si>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</si>
  <si>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</si>
  <si>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</si>
  <si>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</si>
  <si>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</si>
  <si>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</si>
  <si>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</si>
  <si>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</si>
  <si>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</si>
  <si>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</si>
  <si>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</si>
  <si>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</si>
  <si>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</si>
  <si>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</si>
  <si>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</si>
  <si>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</si>
  <si>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</si>
  <si>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</si>
  <si>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</si>
  <si>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</si>
  <si>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</si>
  <si>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</si>
  <si>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</si>
  <si>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</si>
  <si>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</si>
  <si>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</si>
  <si>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</si>
  <si>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коек на 10  тыс. жителей</t>
  </si>
  <si>
    <t>посещений в смену на 10 тыс. жителей</t>
  </si>
  <si>
    <t>чел. на 10 тыс. населения</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</si>
  <si>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</si>
  <si>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</si>
  <si>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</si>
  <si>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</si>
  <si>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</si>
  <si>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</si>
  <si>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</si>
  <si>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</si>
  <si>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</si>
  <si>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</si>
  <si>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</si>
  <si>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</si>
  <si>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</si>
  <si>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</si>
  <si>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</si>
  <si>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</si>
  <si>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</si>
  <si>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</si>
  <si>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</si>
  <si>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</si>
  <si>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29.</t>
  </si>
  <si>
    <t>Общая площадь муниципального жилого фонда, нуждающегося в капитальном ремонте</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</si>
  <si>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</si>
  <si>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</si>
  <si>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</si>
  <si>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</si>
  <si>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</si>
  <si>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</si>
  <si>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</si>
  <si>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</si>
  <si>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</si>
  <si>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</si>
  <si>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</si>
  <si>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</si>
  <si>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</si>
  <si>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</si>
  <si>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</si>
  <si>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</si>
  <si>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</si>
  <si>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</si>
  <si>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</si>
  <si>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</si>
  <si>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</si>
  <si>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</si>
  <si>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</si>
  <si>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</si>
  <si>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</si>
  <si>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</si>
  <si>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</si>
  <si>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</si>
  <si>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</si>
  <si>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</si>
  <si>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</si>
  <si>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</si>
  <si>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</si>
  <si>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</si>
  <si>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46.</t>
  </si>
  <si>
    <t>в т.ч. нуждающихся в замене</t>
  </si>
  <si>
    <t>47.</t>
  </si>
  <si>
    <t xml:space="preserve">Реконструировано тепловых и паровых сетей </t>
  </si>
  <si>
    <t>48.</t>
  </si>
  <si>
    <t>Построено тепловых и паровых сетей</t>
  </si>
  <si>
    <t>49.</t>
  </si>
  <si>
    <t>Удельный вес газифицированных квартир (домовладений) от общего количества квартир (домовладений)</t>
  </si>
  <si>
    <t>50.</t>
  </si>
  <si>
    <t>Общая протяженность освещенных частей улиц, проездов, набережных и т.п.</t>
  </si>
  <si>
    <t>51.</t>
  </si>
  <si>
    <t>Протяженность автомобильных дорог местного значения:</t>
  </si>
  <si>
    <t>в том числе с твердым покрытием</t>
  </si>
  <si>
    <t>52.</t>
  </si>
  <si>
    <t>Протяженность автомобильных дорог общего пользования, в том числе:</t>
  </si>
  <si>
    <t>53.</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</si>
  <si>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</si>
  <si>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54.</t>
  </si>
  <si>
    <t>Протяженность отремонтированных муниципальных  дорог</t>
  </si>
  <si>
    <t>55.</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</si>
  <si>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</si>
  <si>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56.</t>
  </si>
  <si>
    <t>Обеспеченность населения объектами розничной торговли</t>
  </si>
  <si>
    <t>кв. м. на 1 тыс. населения</t>
  </si>
  <si>
    <t>57.</t>
  </si>
  <si>
    <t>Обеспеченность населения объектами общественного питания</t>
  </si>
  <si>
    <t>посадочных мест на 1 тыс. населения</t>
  </si>
  <si>
    <t>Благоустройство</t>
  </si>
  <si>
    <t>58.</t>
  </si>
  <si>
    <t>Протяженность отремонтированных тротуаров</t>
  </si>
  <si>
    <t>59.</t>
  </si>
  <si>
    <t>Количество высаженных зеленых насаждений</t>
  </si>
  <si>
    <t>шт.</t>
  </si>
  <si>
    <t>60.</t>
  </si>
  <si>
    <t>Площадь рекреационной территории (скверы, парки, газоны и т.п.)</t>
  </si>
  <si>
    <t>61.</t>
  </si>
  <si>
    <t>Количество установленных светильников наружного освещения</t>
  </si>
  <si>
    <t>62.</t>
  </si>
  <si>
    <t>Обустройство  детских игровых и спортивных площадок</t>
  </si>
  <si>
    <t>63.</t>
  </si>
  <si>
    <t>Протяженность отремонтированных автомобильных дорог местного значения с твердым покрытием</t>
  </si>
  <si>
    <t>Развитие реального сектора экономики</t>
  </si>
  <si>
    <t>64.</t>
  </si>
  <si>
    <t>Объем отгруженных товаров  собственного производства, выполненных работ и услуг  собственными силами</t>
  </si>
  <si>
    <t>млн. руб.</t>
  </si>
  <si>
    <t>65.</t>
  </si>
  <si>
    <t>Обрабатывающие производства</t>
  </si>
  <si>
    <t>в т.ч. по крупным и средним</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</si>
  <si>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</si>
  <si>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</si>
  <si>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</si>
  <si>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</si>
  <si>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</si>
  <si>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</si>
  <si>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</si>
  <si>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</si>
  <si>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</si>
  <si>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</si>
  <si>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</si>
  <si>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</si>
  <si>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</si>
  <si>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</si>
  <si>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</si>
  <si>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</si>
  <si>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</si>
  <si>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</si>
  <si>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</si>
  <si>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</si>
  <si>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</si>
  <si>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</si>
  <si>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</si>
  <si>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</si>
  <si>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</si>
  <si>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</si>
  <si>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</si>
  <si>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</si>
  <si>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80.</t>
  </si>
  <si>
    <t>Объем работ и услуг, выполненный организациями связи</t>
  </si>
  <si>
    <t>81.</t>
  </si>
  <si>
    <t>Объем работ, выполненных собственными силами по виду деятельности «строительство» по крупным и средним организациям</t>
  </si>
  <si>
    <t>Инвестиционное развитие</t>
  </si>
  <si>
    <t>82.</t>
  </si>
  <si>
    <t>Объем инвестиций в основной капитал за счет всех источников финансирования</t>
  </si>
  <si>
    <t>83.</t>
  </si>
  <si>
    <t>Объем инвестиций в основной капитал за счет средств бюджета муниципального образования</t>
  </si>
  <si>
    <t>млн.рублей</t>
  </si>
  <si>
    <t>84.</t>
  </si>
  <si>
    <t>Объем инвестиций на душу населения</t>
  </si>
  <si>
    <t>Развитие малого предпринимательства</t>
  </si>
  <si>
    <t>85.</t>
  </si>
  <si>
    <t>Количество субъектов малого предпринимательства</t>
  </si>
  <si>
    <t>86.</t>
  </si>
  <si>
    <t>Численность работников в  малом предпринимательстве</t>
  </si>
  <si>
    <t>87.</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</si>
  <si>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</si>
  <si>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рублей</t>
  </si>
  <si>
    <t>Сфера предоставления муниципальных услуг</t>
  </si>
  <si>
    <t>88.</t>
  </si>
  <si>
    <t>Уровень удовлетворенности граждан РФ качеством предоставления муниципальных услуг</t>
  </si>
  <si>
    <t>89.</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</si>
  <si>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</si>
  <si>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90.</t>
  </si>
  <si>
    <t>Доля граждан, использующих механизм получения муниципальных услуг в электронной форме</t>
  </si>
  <si>
    <t>91.</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</si>
  <si>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</si>
  <si>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92.</t>
  </si>
  <si>
    <t>Время ожидания в очереди при обращении заявителя в орган местного самоуправления для получения муниципальных услуг</t>
  </si>
  <si>
    <t>минут</t>
  </si>
  <si>
    <t>93.</t>
  </si>
  <si>
    <t>Количество многофункциональных центров предоставления государственных и муниципальных услуг</t>
  </si>
  <si>
    <t>Количество удаленных рабочих мест многофункциональных центров предоставления государственных и муниципальных услуг</t>
  </si>
  <si>
    <t>больничными койками</t>
  </si>
  <si>
    <t>амбулаторно-поликлиническими учреждениями</t>
  </si>
  <si>
    <t xml:space="preserve">врачами </t>
  </si>
  <si>
    <t xml:space="preserve">средним медицинским персоналом </t>
  </si>
  <si>
    <t>кв.м на 1 человека</t>
  </si>
  <si>
    <t>федерального значения</t>
  </si>
  <si>
    <t>регионального значения</t>
  </si>
  <si>
    <t>местного значения</t>
  </si>
  <si>
    <t>* Представленный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</si>
  <si>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1. Развитие рынка труда</t>
  </si>
  <si>
    <t>Развитие рынка труда
(в т.ч.организация временного трудоустройства несовершеннолетних граждан в возрасте от 14 до 18 лет в свободное от учебы время;
улучшение условий и охраны труда в учреждениях МО город-курорт Анапа)</t>
  </si>
  <si>
    <t>2. Здравоохранение</t>
  </si>
  <si>
    <t>Строительство офисов врача общей практики</t>
  </si>
  <si>
    <t>Строительство офисов врача общей практики х.Усатова Балка</t>
  </si>
  <si>
    <t>Строительство офисов врача общей практики х.Чекон</t>
  </si>
  <si>
    <t>Строительство офисов врача общей практики х.Рассвет</t>
  </si>
  <si>
    <t>Капитальный ремонт соматического корпуса, поликлиники муниципального бюджетного учреждения здравоохранения (далее - МБУЗ) «Детская городская больница»</t>
  </si>
  <si>
    <t>Капитальный ремонт МБУЗ «Родильный дом»</t>
  </si>
  <si>
    <t>Популяризация здорового образа жизни населения</t>
  </si>
  <si>
    <t>1.1</t>
  </si>
  <si>
    <t>1.2</t>
  </si>
  <si>
    <t>1.3</t>
  </si>
  <si>
    <t>МО город-курорт Анапа</t>
  </si>
  <si>
    <t>х.Усатова Балка</t>
  </si>
  <si>
    <t>х.Чекон</t>
  </si>
  <si>
    <t>х.Рассвет</t>
  </si>
  <si>
    <t>3. Образование, в т.ч. дошкольное образование и общее образование</t>
  </si>
  <si>
    <t>1</t>
  </si>
  <si>
    <t>Строительство, капитальный ремонт и реконструкция учреждений дошкольного образования, в том числе приобретение объектов недвижимости под детский сад</t>
  </si>
  <si>
    <t>Реконструкция и капитальный ремонт МАДОУ д/с №18 "Виктория", г.Анапа, бульвар Евскина, 12 (37 мест в 2013 году и 26 мест в 2014 году)</t>
  </si>
  <si>
    <t>Строительство модульного здания на 2 групповые ячейки и строительство пристройки (МАДОУ д/с № 32, Анапский район, с. Супсех, ул. Гагарина, 80) (40 мест в 2013 году и 100 мест в 2014 году)</t>
  </si>
  <si>
    <t>Капитальный ремонт МАДОУ Д/с №7 "Колокольчик", г.Анапа, ул. Крымская, 211 (20 мест)</t>
  </si>
  <si>
    <t>1.4</t>
  </si>
  <si>
    <t>Капитальный ремонт и строительство пристройки МАДОУ Д/с №45 "Виноградинка", Анапский район, ст. Гостагаевская, ул.Кубанская, 30 (45 мест в 2015 году)</t>
  </si>
  <si>
    <t>1.5</t>
  </si>
  <si>
    <t>Капитальный ремонт МБДОУ д/с №37 "Русалочка", Анапский район, х.Иваново, ул. Гоголя,34 (30 мест)</t>
  </si>
  <si>
    <t>1.6</t>
  </si>
  <si>
    <t>Капитальный ремонт МБДОУ д/с №2 "Орлёнок", г.Анапа, ул. Крымская, 146 (15 мест)</t>
  </si>
  <si>
    <t>1.7</t>
  </si>
  <si>
    <t>Строительство пристройки МБДОУ д/с №42 "Ласточка", Анапский район, ст.Анапская, ул.Кавказская, 117 (100 мест)</t>
  </si>
  <si>
    <t>1.8</t>
  </si>
  <si>
    <t>1.9</t>
  </si>
  <si>
    <t>Строительство детского дошкольного учреждения, Анапский район, х.Воскресенский, ул. Трудовая, 4 (120 мест)</t>
  </si>
  <si>
    <t>г.Анапа</t>
  </si>
  <si>
    <t>с. Супсех</t>
  </si>
  <si>
    <t>ст. Гостагаевская</t>
  </si>
  <si>
    <t>х.Иваново</t>
  </si>
  <si>
    <t>ст.Анапская</t>
  </si>
  <si>
    <t>Строительство, капитальный ремонт и реконструкция учреждений общего образования</t>
  </si>
  <si>
    <t>2.1</t>
  </si>
  <si>
    <t>Капитальный ремонт общеобразовательных учреждений (Кадетская школа)</t>
  </si>
  <si>
    <t>Развитие системы дополнительного образования</t>
  </si>
  <si>
    <t>3.1</t>
  </si>
  <si>
    <t>Капитальный ремонт ЦДТ</t>
  </si>
  <si>
    <t>Укрепление и модернизация материально-технической базы муниципальных учреждений образования</t>
  </si>
  <si>
    <t>4.1</t>
  </si>
  <si>
    <t>Капитальный ремонт спортивных залов СОШ № 12,14,18, гимназия "Эврика"</t>
  </si>
  <si>
    <t>4.2</t>
  </si>
  <si>
    <t>Строительство многофункциональных спортивно-игровых площадок</t>
  </si>
  <si>
    <t>4.3</t>
  </si>
  <si>
    <t>Строительство и реконструкция пищеблоков (СОШ №1, ООШ №24, 25, гимназия "Аврора")</t>
  </si>
  <si>
    <t>Поддержка одаренных детей</t>
  </si>
  <si>
    <t>Организация отдыха и оздоровления детей и подростков</t>
  </si>
  <si>
    <t>Организация отдыха и оздоровления детей-сирот и детей, оставшихся без попечения родителей, находящихся под опекой (попечительством), в приемных семьях (в том числе кровных детей), а также организация подвоза детей к месту отдыха и обратно</t>
  </si>
  <si>
    <t>Повышение квалификации педагогических кадров муниципальных учреждений образования</t>
  </si>
  <si>
    <t>Выполнение мероприятия запланировано на 2015 год</t>
  </si>
  <si>
    <t>4. Физическая культура и спорт</t>
  </si>
  <si>
    <t>5. Культура</t>
  </si>
  <si>
    <t>Строительство спортивного комплекса «Ледовый дворец»</t>
  </si>
  <si>
    <t>Капитальный ремонт, ремонт муниципальных культурно-досуговых учреждений</t>
  </si>
  <si>
    <t>2</t>
  </si>
  <si>
    <t>Укрепление и модернизация материально-технической базы учреждений культуры: ДК п.Виноградный, ДК х.Уташ МБУК "Виноградная ЦКС", МБУК "ДК с.Варваровка", ДК х.Рассвет, ДК х.Нижняя Гостагайка МБУК "Приморская ЦКС", ДК п.Пятихатки МБУК "Приморская ЦКС", ДК х.Красный Курган МБУК "Приморская ЦКС", ДК х.Красный МБУК "Приморская ЦКС", ДК с.Джигинка, МБУК "ДК ст.Благовещенской", МБУК "Центр культуры "Родина"</t>
  </si>
  <si>
    <t>3</t>
  </si>
  <si>
    <t>Развитие детских школ искусств</t>
  </si>
  <si>
    <t>Ремонт МБОУДОД ДШИ № 1</t>
  </si>
  <si>
    <t>Ремонт МБОУ ДОД ДШИ № 3</t>
  </si>
  <si>
    <t>Ремонт МБОУ ДОД ДМШ № 1</t>
  </si>
  <si>
    <t>Ремонт МБОУ ДОД ДМШ № 2, филиал в с.Джигинка</t>
  </si>
  <si>
    <t>4</t>
  </si>
  <si>
    <t>Подготовка, переподготовка, повышение квалификации кадров муниципальных учреждений культуры</t>
  </si>
  <si>
    <t>3.2</t>
  </si>
  <si>
    <t>3.3</t>
  </si>
  <si>
    <t>3.4</t>
  </si>
  <si>
    <t>с.Джигинка</t>
  </si>
  <si>
    <t>6. Топливно-энергетический комплекс</t>
  </si>
  <si>
    <t>Газификация сельских населенных пунктов</t>
  </si>
  <si>
    <t>в том числе:</t>
  </si>
  <si>
    <t>Газопровод высокого давления к ШГРП №1 с.Бужор</t>
  </si>
  <si>
    <t>с.Бужор</t>
  </si>
  <si>
    <t>Схема газоснабжения х. Тарусин. Газопровод высокого давления к ГРП №1 хут.Тарусин</t>
  </si>
  <si>
    <t>х. Тарусин</t>
  </si>
  <si>
    <t>Газопровод низкого давления по ул.Чкалова от ул.Леонова-Гагарина до пер.Солнечный с.Супсех (ПСД) (СМР)</t>
  </si>
  <si>
    <t>с.Супсех</t>
  </si>
  <si>
    <t>Газопровод высокого давления к ГРП №1 и ГРП №1 с.Варваровка, п.Павловка</t>
  </si>
  <si>
    <t>с.Варваровка, п.Павловка</t>
  </si>
  <si>
    <t>Газопровод высокого давления к ГРП №1 с.Сукко</t>
  </si>
  <si>
    <t xml:space="preserve"> с.Сукко</t>
  </si>
  <si>
    <t>Распределительный газопровод низкого давления по меже участков домовладений ул.Алычовой и ул.Грушовой в с.Супсех</t>
  </si>
  <si>
    <t>Объект построен и передан в муниципальную собственность</t>
  </si>
  <si>
    <t>Газопровод высокого давления к ГРП №3 пос.Уташ</t>
  </si>
  <si>
    <t>пос.Уташ</t>
  </si>
  <si>
    <t>Газопровод высокого давления к ГРП №4 пос.Уташ</t>
  </si>
  <si>
    <t>Газопровод высокого давления к ГРП №6 и ГРП №6 ст.Гостагаевская</t>
  </si>
  <si>
    <t>ст.Гостагаевская</t>
  </si>
  <si>
    <t>1.10</t>
  </si>
  <si>
    <t>Газопровод высокого давления к ГРП №7 и ГРП №7 ст.Гостагаевская</t>
  </si>
  <si>
    <t>1.11</t>
  </si>
  <si>
    <t>Газопровод высокого давления к ГРП №4 и ГРП №4 ст.Гостагаевская</t>
  </si>
  <si>
    <t>1.12</t>
  </si>
  <si>
    <t>Газопровод высокого давления к ГРП №5 и ГРП №5 ст.Гостагаевская</t>
  </si>
  <si>
    <t>1.13</t>
  </si>
  <si>
    <t>Газопровод низкого давления 3 мк. с.Витязево</t>
  </si>
  <si>
    <t>с.Витязево</t>
  </si>
  <si>
    <t>1.14</t>
  </si>
  <si>
    <t>Газопровод низкого давления по ул. Зеленый в хут.Н.Гостагайка</t>
  </si>
  <si>
    <t>хут.Н.Гостагайка</t>
  </si>
  <si>
    <t>1.15</t>
  </si>
  <si>
    <t>Г азопровод низкого давления 1 -й очереди строительства хут.Капустин</t>
  </si>
  <si>
    <t>хут.Капустин</t>
  </si>
  <si>
    <t>1.16</t>
  </si>
  <si>
    <t>Газопровод низкого давления по ул.Хрустальной с.Цибанобалка</t>
  </si>
  <si>
    <t>с.Цибанобалка</t>
  </si>
  <si>
    <t>1.17</t>
  </si>
  <si>
    <t>Корректировка схемы газоснабжения х. Песчаный. Газопровод низкого давления хут.Песчаный</t>
  </si>
  <si>
    <t>хут.Песчаный</t>
  </si>
  <si>
    <t>1.18</t>
  </si>
  <si>
    <t>Газопровод среднего давления к ШГРП №5 с.Гай-Кодзор</t>
  </si>
  <si>
    <t>с.Гай-Кодзор</t>
  </si>
  <si>
    <t>1.19</t>
  </si>
  <si>
    <t>Г азопровод среднего давления к ШГРП №2 и ШГРП №2 с.Гай-Кодзор</t>
  </si>
  <si>
    <t>1.20</t>
  </si>
  <si>
    <t>Газопровод высокого давления к ГРП №1 и ГРП №1 хут.Вестник</t>
  </si>
  <si>
    <t>хут.Вестник</t>
  </si>
  <si>
    <t>1.21</t>
  </si>
  <si>
    <t>Газопровод высокого давления к ГРП хут.Розы Люксембург и хут.Черный</t>
  </si>
  <si>
    <t>хут.Розы Люксембург и хут.Черный</t>
  </si>
  <si>
    <t>1.22</t>
  </si>
  <si>
    <t>Газопровод высокого давления к ГРП хут.Б.Разнокол и хут.М.Разнокол</t>
  </si>
  <si>
    <t>1.23</t>
  </si>
  <si>
    <t>Схема газоснабжения хут.Веселая Горка. Газопровод высокого давления к ГРП хут.Веселая Горка</t>
  </si>
  <si>
    <t>хут.Веселая Горка</t>
  </si>
  <si>
    <t>1.24</t>
  </si>
  <si>
    <t>Корректировка схемы газоснабжения по северной стороне ул.Краснодарской с.Джигинка</t>
  </si>
  <si>
    <t>1.25</t>
  </si>
  <si>
    <t>Корректировка схемы газоснабжения по южной стороне ул.Новая хут.Уташ</t>
  </si>
  <si>
    <t>хут.Уташ</t>
  </si>
  <si>
    <t>Энергосбережение и повышение энергетической эффективности</t>
  </si>
  <si>
    <t>в том числе: 
повышение энергетической эффективности при передаче тепловой энергии</t>
  </si>
  <si>
    <t>энергосбережение в бюджетной сфере</t>
  </si>
  <si>
    <t>повышение энергетической эффективности в системах водоснабжения и водоотведения</t>
  </si>
  <si>
    <t>энергосбережение в жилищном фонде</t>
  </si>
  <si>
    <t>2.2</t>
  </si>
  <si>
    <t>2.3</t>
  </si>
  <si>
    <t>2.4</t>
  </si>
  <si>
    <t>Итого:</t>
  </si>
  <si>
    <t>Проведение капитального ремонта многоквартирных домов</t>
  </si>
  <si>
    <t>Реконструкция и капитальный ремонт объектов теплоснабжения</t>
  </si>
  <si>
    <t>Водоснабжение и водоотведение МО город-курорт Анапа</t>
  </si>
  <si>
    <t>Пристройка к зданию насосной станции 2-го подъема хут.Заря для монтажа установок по удалению железа, сероводорода и жесткости.</t>
  </si>
  <si>
    <t>хут.Заря</t>
  </si>
  <si>
    <t>Монтаж трансформатора и строительство сетей электроснабжения насосной станции 2-го подъема, площадки РЧВ и 2-х артезианских скважин хут.Заря</t>
  </si>
  <si>
    <t>Завершение работ по строительству насосной станции 2-го подъема с монтажом насосных агрегатов и ПЧР хут.Заря. Монтаж РЧВ емкостью 100м3</t>
  </si>
  <si>
    <t>Реконструкция основания под РЧВ емкостью 100м3, обвязка резервуаров, установка уровнемеров на насосной станции 2-го подъема хут.Заря</t>
  </si>
  <si>
    <t>2.5</t>
  </si>
  <si>
    <t>Водопровод по ул. Мира хут.Заря до хут.Рассвет и по ул.Набережной до клуба хут.Рассвет</t>
  </si>
  <si>
    <t xml:space="preserve"> хут.Заря до хут.Рассвет</t>
  </si>
  <si>
    <t>Строительство водопровода по ул. Набережной хут.Б.Разнокол</t>
  </si>
  <si>
    <t>хут.Б.Разнокол</t>
  </si>
  <si>
    <t>Пристройка к зданию насосной станции 2-го подъема с.Супсех для монтажа установок по удалению солей жесткости и нитратов</t>
  </si>
  <si>
    <t>Разработка, экспертиза рабочей проектно-сметной документации и строительство очистных сооружений канализации с полной биологической очисткой сточных вод в ст.Гостагаевская на 2000 м3/сут.</t>
  </si>
  <si>
    <t>Строительство объекта "Водоотведение и водоснабжение по Пионерскому проспекту и курортной зоне город- курорт Анапа"</t>
  </si>
  <si>
    <t>Водоснабжение ст.Гостагаевская</t>
  </si>
  <si>
    <t>Финансирование не предусмотрено на 2014 год</t>
  </si>
  <si>
    <t>Устройство пандусов для граждан с ограниченными возможностями здоровья</t>
  </si>
  <si>
    <t>Благоустройство территории МО город-курорт Анапа</t>
  </si>
  <si>
    <t>в том числе: обустройство детских игровых площадок</t>
  </si>
  <si>
    <t>ремонт тротуаров</t>
  </si>
  <si>
    <t>ремонт и содержание малых архитектурных форм</t>
  </si>
  <si>
    <t>уличное освещение</t>
  </si>
  <si>
    <t>организация и содержание мест захоронения</t>
  </si>
  <si>
    <t>Модернизация системы наружного освещения</t>
  </si>
  <si>
    <t>Предоставление социальных выплат гражданам, улучшающим жилищные условия при помощи жилищных кредитов</t>
  </si>
  <si>
    <t>Предоставление социальных выплат гражданам, состоящим на учете в качестве нуждающихся в улучшении жилищных условий</t>
  </si>
  <si>
    <t>Обеспечение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</si>
  <si>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Город Анапа, сельские округа: Анапский, Благовещен-ский, Виноградный, Витязевский, Гайкодзорский, Гостагаевский, Джигинский, Первомайский, Приморский, Супсехский</t>
  </si>
  <si>
    <t>Развитие и поддержка социоклубной системы, организация работы по месту жительства</t>
  </si>
  <si>
    <t>Формирование здорового образа жизни, развитие массового молодежного спорта и туризма</t>
  </si>
  <si>
    <t>Организация отдыха и оздоровления молодежи</t>
  </si>
  <si>
    <t>Продвижение курортно-рекреационного потенциала и туристских возможностей курорта Анапа</t>
  </si>
  <si>
    <t>Развитие малого и среднего предпринимательства</t>
  </si>
  <si>
    <t>Повышение инвестиционной привлекательности МО г-к Анапа и участие в конгрессно-выставочных меропиятиях</t>
  </si>
  <si>
    <t>Развитие виноградарства и садоводства</t>
  </si>
  <si>
    <t>Профилактика возникновения инфекционных заболеваний сельскохозяйственных животных и птицы</t>
  </si>
  <si>
    <t>Предупреждение риска заноса, распространения и ликвидация африканской чумы свиней</t>
  </si>
  <si>
    <t>Поддержка малых форм хозяйствования</t>
  </si>
  <si>
    <t>Улучшение жилищных условий граждан, проживающих в сельской местности</t>
  </si>
  <si>
    <t>Капитальный ремонт и ремонт автомобильных дорог общего пользования местного значения</t>
  </si>
  <si>
    <t>Содержание автомобильных дорог общего пользования местного значения</t>
  </si>
  <si>
    <t>Снижение рисков чрезвычайных ситуаций, повышение безопасности населения на территории МО.г-к Анапа</t>
  </si>
  <si>
    <t>Развитие муниципальной пожарной охраны, осуществление мероприятий по обеспечению первичных мер пожарной безопасности, создание условий для деятельности добровольной пожарной охраны</t>
  </si>
  <si>
    <t>Формирование земельных участков для решения вопросов местного значения и муниципальных нужд</t>
  </si>
  <si>
    <t>Совершенствование муниципальной информационной системы</t>
  </si>
  <si>
    <t>Организация информирования граждан о деятельности органов местного самоуправления МО город-курорт Анапа</t>
  </si>
  <si>
    <t>Социальное обеспечение муниципальных служащих-пенсионеров</t>
  </si>
  <si>
    <t>Социальное обеспечение почетных граждан МО город-курорт Анапа</t>
  </si>
  <si>
    <t>Подготовка, переподготовка, повышение квалификации кадров органов местного самоуправления</t>
  </si>
  <si>
    <t>Информирование о памятных датах и знаменательных событиях</t>
  </si>
  <si>
    <t>Развитие территориального общественного самоуправления</t>
  </si>
  <si>
    <t>Укрепление правопорядка, профилактика правонарушений, терроризма и противодействия коррупции</t>
  </si>
  <si>
    <t>Профилактика экстремизма и гармонизация межнациональных отношений</t>
  </si>
  <si>
    <t>Всего по программным мероприятиям:</t>
  </si>
  <si>
    <t>2014 год</t>
  </si>
  <si>
    <t>Темп роста, %, 2014/2013</t>
  </si>
  <si>
    <t>Темп роста реальной среднемесячной начисленной заработной платы</t>
  </si>
  <si>
    <t>-</t>
  </si>
  <si>
    <t>187,4/ 8649</t>
  </si>
  <si>
    <t>5/410</t>
  </si>
  <si>
    <t>1/37</t>
  </si>
  <si>
    <t>5/195</t>
  </si>
  <si>
    <t>3/240</t>
  </si>
  <si>
    <t>2/220</t>
  </si>
  <si>
    <t>2/1650</t>
  </si>
  <si>
    <t>г. Анапа</t>
  </si>
  <si>
    <t>Документы и заявка на софинансирование ремонта поданы в министерство образования и науки Краснодарского края. Проведена экспертиза управлением ценообразования в строительстве КК</t>
  </si>
  <si>
    <t>х.Воскресен-ский</t>
  </si>
  <si>
    <t>Проведены олимпиады школьников, награждение участников и призеров муниципальных конкурсов.</t>
  </si>
  <si>
    <t>Подготовлена  исходно- разрешительная документация. Ведется работа по получению технических условий на подключение к инженерным коммуника-циям. РЭК КК разрабатывается индивидуальный тариф на электроснабжение.</t>
  </si>
  <si>
    <t>Финансирование запланировано на 2015 год</t>
  </si>
  <si>
    <t xml:space="preserve">Проведение аукциона запланировано на 18.08.2014 года.  </t>
  </si>
  <si>
    <t xml:space="preserve"> хут.Б.Разно-кол, хут.М.Разно-кол</t>
  </si>
  <si>
    <t xml:space="preserve">Произведена замена воздушных линий   электропередачи  - 2,9км. Монтаж воздушных линий электропередачи- 7,8км.  Установка энергосберегающих ПРА -1751шт.                   </t>
  </si>
  <si>
    <t>Внесены корректировки в Муниципальную программу «Развитие жилищно-коммунального хозяйства МО г-к Анапа», проводится корректировка проектно-сметной документации.</t>
  </si>
  <si>
    <t>Финансирование запланировано на 2015-2016 годы</t>
  </si>
  <si>
    <t>Выполнена проектно-сметная документация. 24 июля 2014г. ПСД передана в Ростовский филиал Главгосэкспертизы России на рассмотрение.</t>
  </si>
  <si>
    <t>Площадь отремонтированных тротуаров 3274кв.м.</t>
  </si>
  <si>
    <t>Произведена замена светильников 805 шт. Установлены шкафы управления энергосберегающей системы уличного освещения – 16шт.</t>
  </si>
  <si>
    <t>Расходы направлены на подготовку XIII международ. инвест. форума «Сочи – 2014».</t>
  </si>
  <si>
    <t>Поддержка сельскохозяйствен-ных товаропроизводите-лей</t>
  </si>
  <si>
    <t>Проводится замена устаревшего компьютерного, серверного и сетевого оборудования администрации МО г-к Анапа, поддержка информационных ресурсов в сети "Интернет".</t>
  </si>
  <si>
    <t>Ежемесячная доплата к государственной пенсии в сумме 2200 руб. производится 17 чел.</t>
  </si>
  <si>
    <t>Ежемесячная выплата пенсии выплачивается 85 чел.</t>
  </si>
  <si>
    <t xml:space="preserve">Прошли обучение 15 муниципальных служащих. </t>
  </si>
  <si>
    <t>Адресная соц. помощь в виде единовременной денежной выплаты ветеранам ВОВ; подарки, цветы ветеранам в связи с памятными датами.</t>
  </si>
  <si>
    <t>Ежемесячные выплаты руководителям ТОС.</t>
  </si>
  <si>
    <t>Проведены праздник армянской национальной культуры День Хачкара (с. Гайкодзор) и греческой нац. культуры с.Витязево.</t>
  </si>
  <si>
    <t>Курорты (55.85 ОКВЭД)</t>
  </si>
  <si>
    <t>строительство первой очереди многофункционального комплекса «Золотая бухта»</t>
  </si>
  <si>
    <t>2007-2013</t>
  </si>
  <si>
    <t>введен в эксплуатацию</t>
  </si>
  <si>
    <t>соблюден</t>
  </si>
  <si>
    <t>Курорты (55.1 ОКВЭД)</t>
  </si>
  <si>
    <t>реконструкция пансионата «Виктория»</t>
  </si>
  <si>
    <t>2012-2013</t>
  </si>
  <si>
    <t xml:space="preserve">строительство дельфинария </t>
  </si>
  <si>
    <t>Жилищное строительство(45.21 ОКВЭД)</t>
  </si>
  <si>
    <t>строительство многоквартирного жилого дома</t>
  </si>
  <si>
    <t>2008-2013</t>
  </si>
  <si>
    <t>Энергетика (40.1 ОКВЭД)</t>
  </si>
  <si>
    <t>Инвестиционная программа электросетевой организации ОАО«Кубаньэнерго»</t>
  </si>
  <si>
    <t>МО г-к. Анапа</t>
  </si>
  <si>
    <t>Инвестиционная программа электросетевой организации ОАО «НЭСК-электросети»</t>
  </si>
  <si>
    <t>реконструкция базы отдыха «Ладога»</t>
  </si>
  <si>
    <t>2012-2014</t>
  </si>
  <si>
    <t>ст.Благовещенская</t>
  </si>
  <si>
    <t>расширение пансионата «Шингари»</t>
  </si>
  <si>
    <t>с.Сукко</t>
  </si>
  <si>
    <t>исключен</t>
  </si>
  <si>
    <t>не соблюден</t>
  </si>
  <si>
    <t>реконструкция и строительство пансионата «Ласточка»</t>
  </si>
  <si>
    <t>2013-2015</t>
  </si>
  <si>
    <t>Курорты (85.11.2 ОКВЭД)</t>
  </si>
  <si>
    <t>реконструкция санатория «Нефтяник Кубани»</t>
  </si>
  <si>
    <t>2007-2015</t>
  </si>
  <si>
    <t>внутреняя отделка отделка основных средств, завершающая стадия строительства основного комплекса</t>
  </si>
  <si>
    <t>строительство комплекса ЛОК «Витязь» (2-ая очередь) «курортная деревня»</t>
  </si>
  <si>
    <t>2007-2014</t>
  </si>
  <si>
    <t>строительство лечебно-оздоровительного комплекса курортного обслуживания</t>
  </si>
  <si>
    <t>2013-2016</t>
  </si>
  <si>
    <t>строительство</t>
  </si>
  <si>
    <t>Курорты (85.11 ОКВЭД)</t>
  </si>
  <si>
    <t>строительство универсального спортивно-оздоровительного комплекса</t>
  </si>
  <si>
    <t>2013-2014</t>
  </si>
  <si>
    <t>Сельское хозяйство (01.13.1 ОКВЭД)</t>
  </si>
  <si>
    <t>создание центра энотерапии и объектов агротуризма</t>
  </si>
  <si>
    <t>2011-2017</t>
  </si>
  <si>
    <t>построено, установка оборудования, посадка виноградников</t>
  </si>
  <si>
    <t>Жилищное строительство (45.21 ОКВЭД)</t>
  </si>
  <si>
    <t>строительство жилого комплекса «Высокий берег»</t>
  </si>
  <si>
    <t>2008-2017</t>
  </si>
  <si>
    <t>«строительство жилого комплекса «Солнечный», 2 этап</t>
  </si>
  <si>
    <t>2010-2014</t>
  </si>
  <si>
    <t>строительство жилого комплекса «Бельведер»</t>
  </si>
  <si>
    <t>2011-2015</t>
  </si>
  <si>
    <t>строительство жилого комплекса «Резиденция «Утриш»</t>
  </si>
  <si>
    <t>строительство жилого комплекса «Рождественский»</t>
  </si>
  <si>
    <t>штукатурка внутренних помещений</t>
  </si>
  <si>
    <t>строительство жилого комплекса «Горгиппия»</t>
  </si>
  <si>
    <t>2012-2019</t>
  </si>
  <si>
    <t>строительство жилого комплекса со встроено-пристроенными помещениями, «Лазурное побережье»</t>
  </si>
  <si>
    <t>2008-2014</t>
  </si>
  <si>
    <t>Строительство жилого комплекса «Тургеневский», 2-ая очередь</t>
  </si>
  <si>
    <t>Жилищно-коммунальное хозяйство(51.47, 52.4, 74.8, 90.02 ОКВЭД)</t>
  </si>
  <si>
    <t>строительство мусоро-перерабатывающего комплекса</t>
  </si>
  <si>
    <t>2009-2016</t>
  </si>
  <si>
    <t>х.Красный</t>
  </si>
  <si>
    <t>Жилищно-коммунальное хозяйство(45.24 ОКВЭД)</t>
  </si>
  <si>
    <t>строительство объекта водоснабжения</t>
  </si>
  <si>
    <t>строительство объекта водоотведения</t>
  </si>
  <si>
    <t>Капитальный ремонт ул.Народная, ул. Самбурова (от ул. Таманской до ул.Ленина) г.Анапа</t>
  </si>
  <si>
    <t>Капитальный ремонт а/б покрытия ул.Мира (от примыкания к а/д подъезд к г.Анапа до ул.Ереванской); по ул.Горького (от ул.Мира до ул.Набережной), ст.Анапская</t>
  </si>
  <si>
    <t>Капитальный ремонт а/б покрытия ст.Гостагаевская: ул.Комсомольской от дома № 57 до дома № 117; по ул.Пирогова от ул.Комсомольской до ул.Советской; ул.Колхозной от ул.Советской до ул.Мира; от ул.Мира до ул.Комсомольской; ул.Южной от ул.Крымской до ул.Почтовой; ул.Кубанской от ул.Крымской до дома № 30; ул.Кубанской от дома № 23А до дома № 70</t>
  </si>
  <si>
    <t>Капитальный ремонт а/б покрытия х.Чекон: ул.Красной от примыкания к а/д с.Фадеево - х.Чекон до памятника "Воинской Славы"; ул.Школьной от примыкания к а/д с.Фадеево - х.Чекон до школы № 10; пер.Красного от ул.Красной до ул.Молодежной</t>
  </si>
  <si>
    <t>Капитальный ремонт а/б покрытия г.Анапа: ул.Гоголя от ул.Астраханской до ул. Краснодарской; подъездной дороги к СОТ "Надежда" от км 0+000 до км 0+792; ул. Трудящихся от ул. Астраханской до ул. Владимирской; от ул. Красноармейской до ул.Краснозеленых; ул.Славянской от ул.Таежной до ул.Дальневосточной</t>
  </si>
  <si>
    <t>Капитальный ремонт а/б покрытия а/д подъезд к х.Усатова Балка</t>
  </si>
  <si>
    <t>Капитальный ремонт а/б покрытия с.Юровка: ул.Советской от ул.Мира до дома № 125; пер.Советского от примыкания к а/д г.Крымск - с.Джигинка до ул.Советской; ул.Рабочей от ул.Садовой до ул.Железнодорожной; ул.Мироненко от примыкания к а/д г.Крымск - с.Джигинка до дома № 10</t>
  </si>
  <si>
    <t>Ремонт а/б покрытия с.Супсех: ул.Терешковой от дома №17 до дома №19, от ул.Советской до ул.Пушкина; ул.Фрунзе от ул.Пушкина до ул.Советской, от дома № 49/1 до дома № 68/2</t>
  </si>
  <si>
    <t>Ремонт а/б покрытия пер.Пограничного от ул.Таманской до ул.Слесова ст.Благовещенская</t>
  </si>
  <si>
    <t>Ремонт а/б покрытия ул.Молодежной от дома № 75 до ул.Совхозной с.Цибанобалка</t>
  </si>
  <si>
    <t>Грейдирование х.Чембурка, ул.Бороздинская, ул.Озерная, ул.Солнечная; х.Бужор, ул.Горная; п.Виноградный, ул.Маяковского, ул.Вишневая, ул.Центральная п.Суворов-Черкесский, ул.Выгонная; с.Гай-Кодзор, ул.Молодежная, ул.Новоселов, пер.Зеленый х.Рассвет, ул.Новоселов; х.Заря, ул.Новая, ул.Советская</t>
  </si>
  <si>
    <t>Реализация программных мероприятий социально-экономического развития 
муниципального образования город-курорт Анапа за 2014 года</t>
  </si>
  <si>
    <t>Наименование поселения</t>
  </si>
  <si>
    <t>Сроки реализации</t>
  </si>
  <si>
    <t>Объем финансирования, тыс. руб.</t>
  </si>
  <si>
    <t>Мероприятие выополнено.</t>
  </si>
  <si>
    <t>Строительство детского дошкольного учреждения по адресу г.Анапа, ул.Ленина 191 а (100 мест)</t>
  </si>
  <si>
    <t xml:space="preserve">По строительству объекта получена исходно-разрешительная документация. </t>
  </si>
  <si>
    <t>Выполнена разработка проектно-сметной документации. Проект передан на гос. экспертизу.</t>
  </si>
  <si>
    <t>Бюджетные ассигнования не утверждены Законом о краевом бюджете</t>
  </si>
  <si>
    <t xml:space="preserve">Приобретены путевки по тематическому отдыху детей.
</t>
  </si>
  <si>
    <t>Средства федерального бюджета</t>
  </si>
  <si>
    <t>Мероприятие выполнено</t>
  </si>
  <si>
    <t>Создание благоприятных условий для формирования квалифицированного кадрового состава медицинских учреждений</t>
  </si>
  <si>
    <t>Приобретение медицинского оборудования для отделения II этапа выхаживания новорожденных МБУЗ «Городская больница»</t>
  </si>
  <si>
    <t>Мероприятие выополнено</t>
  </si>
  <si>
    <t>Мероприятие выополнено. Проведено обучение 368 специалистов учреждений  образования.</t>
  </si>
  <si>
    <t>Выполнен капитальный ремонт, ремонт МБУК "ДК "Молодежный", МБУК "Приморская ЦКС", МБУК "Городской театр",  МБУК "Анапская ЦКС",  МБУК "Виноградная ЦКС", МБУК "Приморская ЦКС", МБУК "Гайкодзорская ЦКС"</t>
  </si>
  <si>
    <t>Приобретено мультимедийное оборудование, музыкальное оборудование, световое и сценическое оборудование, костюмы, орг.техника.</t>
  </si>
  <si>
    <t xml:space="preserve">2013 год </t>
  </si>
  <si>
    <t>Выполнены работы по  ремонту фасада здания, утеплению стен и покраске, установлены двери, проведен капитальный ремонт костюмерной  и склада.</t>
  </si>
  <si>
    <t>Выполнены работы по  ремонту фасада здания. Установлены  дверные блоки  в здании школы.</t>
  </si>
  <si>
    <t>Выполнен капитальный ремонт здания. Проведены электромонтажные работы.</t>
  </si>
  <si>
    <t>Мероприятие выполнено. Прошли обучение 23 сотрудников учреждений культуры</t>
  </si>
  <si>
    <t>6. Молодежная политика</t>
  </si>
  <si>
    <t>Творческое и интеллектуальное развитие молодых граждан</t>
  </si>
  <si>
    <t>Организация работы координаторов с молодёжью и специалистов по трудоустройству муниципального образования город курорт Анапа</t>
  </si>
  <si>
    <t>Мероприятие выполнено. Экономия в результате конкурсных процедур.</t>
  </si>
  <si>
    <t>7. Топливно-энергетический комплекс</t>
  </si>
  <si>
    <t>Мероприятие выполнено. В целях профилактики асоциальных явлений в подростково-молодежной среде, формирования здорового образа жизни, а также физического развития за отчетный период проведено порядка 100 мероприятий</t>
  </si>
  <si>
    <t>Мероприятие выполнено. Организованы и проведены различные мероприятия: фестиваль современного молодежного творчества «Свежий ветер», весенний и осенний турнир по игре «Что? Где? Когда?» среди подростково-молодежных клубов, школьников, студентов, работающей молодежи и т.д.</t>
  </si>
  <si>
    <t>Мероприятие направлено на функционирование клубов военно-спортивной, туристкой направленностей.</t>
  </si>
  <si>
    <t>Реализована летняя оздоровительная программа «Велобум», проведены профильные оздоровительные смены для подростков 14-17 лет «Военно-спортивный слёт «Дозор»</t>
  </si>
  <si>
    <t>10 февраля 2015 года получено положительное заключение государственной экспертизы. Финансирование запланировано на 2016г.</t>
  </si>
  <si>
    <t>Выполнена схема газоснабжения выполнена.</t>
  </si>
  <si>
    <t>Финансирование запланировано на 2017 год</t>
  </si>
  <si>
    <t>Финансирование запланировано на 2016 год</t>
  </si>
  <si>
    <t>Объект построен. Осуществляется ввод объекта в эксплуатацию.</t>
  </si>
  <si>
    <t>На 2015 год запланирована разработка ПСД</t>
  </si>
  <si>
    <t>Проект выполнен, получено положительное заключение гос. экспертизы.</t>
  </si>
  <si>
    <t>8. Жилищно-коммунальное хозяйство</t>
  </si>
  <si>
    <t>Переселение граждан из аварийного жилищного фонда</t>
  </si>
  <si>
    <t>Приобретено 5 квартир, общей площадью 172,4м2</t>
  </si>
  <si>
    <t xml:space="preserve">Произведен капитальный ремонт 18 многоквартирных жилых домов МО г-к Анапа </t>
  </si>
  <si>
    <t xml:space="preserve">Произведен капитальный ремонт 3 многоквартирных жилых домов МО г-к Анапа </t>
  </si>
  <si>
    <t>коммунальное хозяйство</t>
  </si>
  <si>
    <t>Строительство объекта выполнено ОАО "Водоканал"</t>
  </si>
  <si>
    <t>Строительство объектов теплоснабжения</t>
  </si>
  <si>
    <t xml:space="preserve">Высажено декаративных цветов: 170499 шт., многолетних - 52852 шт., посадка 72 деревьев и 570 кустарников, 87 можжевельников, засеяно 3153 м2 газонов и 4810 м2 рулонных газонов, установлено металлических конструкций: бутоны 48шт., мобильных деревьев 42 шт, вазоны 160 шт., пальмы 26 шт. </t>
  </si>
  <si>
    <t>Выполнен ремонт 27 детских игровых комплексов и комплексов спортивных тренажеров</t>
  </si>
  <si>
    <t xml:space="preserve">Площадь отремонтированных тротуаров 1125,5м2, бордюры 918м/п и 553,5 м/п                     
</t>
  </si>
  <si>
    <t>Приобретено комплектов скамеек и урн - 125шт., таблички для памятников военной истории - 52 шт.</t>
  </si>
  <si>
    <t>Выполнен ремонт скамеек и урн 80 комплектов, установлено скамеек и урн 50 комплектов</t>
  </si>
  <si>
    <t>Выполнен ремонт скамеек и урн 280 комплектов, установлено детских и спортивных игровых комплексов 9шт.</t>
  </si>
  <si>
    <t>Ежемесячно обслуживается - 4114 светильников наружного освещения города.</t>
  </si>
  <si>
    <t>Содержание мест захоронения в 10-ти сельских округах и 2-х городских кладбищ</t>
  </si>
  <si>
    <t>Проведено расширение территории городского кладбища г. Анапа</t>
  </si>
  <si>
    <t>Проведены мероприятия по организации подвоза детей в детские оздоровительные лагеря, к морю, к месту проведения муниципальных и краевых мероприятий и обратно, а также страхования их жизни и здоровья в пути следования.</t>
  </si>
  <si>
    <t>Проведен  капитальный ремонт(ремонт кровли, ремонтные работы стен, проемов, внутренняя отделка,наружные работы). Ремонт водоснабжения и канализации ,отопления, электромонтажные работы.</t>
  </si>
  <si>
    <t>Предоставлены выплаты трем молодым семьям.</t>
  </si>
  <si>
    <t xml:space="preserve">Предоставлены социальные выплаты на приобретение жилого помещения 3-м ветеранам ВОВ и двум участникам ликвидации на ЧАЭС за счет средств федерального бюджета на сумму 3673,6 тыс. руб. и 3 771,1 тыс. руб. </t>
  </si>
  <si>
    <t>Выполнена проектно-сметная доукментация на обеспечение инженерной инфраструктурой земельных участков, выделенных для 275 многодетных семей.</t>
  </si>
  <si>
    <t>Получены положительные заключения гос. экспертизы по объектам с. Джигинка, х.Уташ, ст. Гостагаевская.</t>
  </si>
  <si>
    <t>9. Обеспечение доступности жилья</t>
  </si>
  <si>
    <t>Проведены: туристическая выставка «Курорты и туризм» г.Сочи; «Анапа – самое яркое солнце России» г. Анапа; «Интурмаркет» г. Москва. Приобретен рекламный, информационный и сувенирный материал.</t>
  </si>
  <si>
    <t>Предоставлены субсидии субъектам малого предпринимательства на ранней стадии  их деятельности.</t>
  </si>
  <si>
    <t xml:space="preserve">Предоставлена социальная выплата молодой семье в рамках федеральной программы. </t>
  </si>
  <si>
    <t>Выполняется весь комплекс агротехничес-ких мероприятий в отрасли. Посажено 30га молодых насаждений виноградника.</t>
  </si>
  <si>
    <t>Мероприятие выполнено. Экономия средств за счет проведенных аукционов.</t>
  </si>
  <si>
    <t>Работы выполнены в полном объеме</t>
  </si>
  <si>
    <t>Финансирование из федерального бюджета не производилось. Мероприятие выполнено частично</t>
  </si>
  <si>
    <t>Открытие новых муниципальных автобусных маршрутов регулярного сообщения</t>
  </si>
  <si>
    <t>Построено 4 автобусных остановочных пункта. Отремонтировано и адаптировано под доступность маломобильными группами населения 6 автобусных остановочных пунктов.</t>
  </si>
  <si>
    <t>Приобретены 15 штук информационны табличек на остановочных павильонах города</t>
  </si>
  <si>
    <t>Обновлены информацион-ные таблички на остано-вочных павильонах города</t>
  </si>
  <si>
    <t>Приобретение автобусов с улучшенными технико-экономическими и экологическими характеристиками для обслуживания городских и пригородных автобусных маршрутов регулярного сообщения</t>
  </si>
  <si>
    <t xml:space="preserve">Мероприятие выполнено. "Анапским ПАТП" приобретено 85 автобусов малой вместительности </t>
  </si>
  <si>
    <t>Создание условий для проезда маломобильных граждан</t>
  </si>
  <si>
    <t>Мероприятие выполнено. Приобретено 11 автобусов для лиц с ограниченными возможностями</t>
  </si>
  <si>
    <t>Проведение мероприятий по совершенствованию пассажирских перевозок в МО город-курорт Анапа (организация пассажиропотока, оптимизация маршрутной сети)</t>
  </si>
  <si>
    <t xml:space="preserve">Выполнен ремонт дорог общего пользования 9473 пм  ремонт дорог вне населенных пунктов 2870 пм </t>
  </si>
  <si>
    <t>Выполнен ремонт а/б покрытия дорог 27899 м2,ремонт щебеночного покрытия дорог 106077м2, ремонт тротуаров в а/б исполнении 3040м2, установка бруса 489м, ремонт дорожного полотна 49 909м2.</t>
  </si>
  <si>
    <t>Выполнен капитальный ремонт а/б покрытия ул.Мира (от примыкания к а/д подъезд к г.Анапа до ул.Ереванской); по ул.Горького (от ул.Мира до ул.Набережной)</t>
  </si>
  <si>
    <t>Выполнен капитальный ремонт а/б покрытия ст.Гостагаевская: ул.Комсомольской от дома № 57 до дома № 117; ул.Колхозной от ул.Советской до ул. Комсомольской; ул.Кубанской от ул.Крымской до дома № 30.</t>
  </si>
  <si>
    <t>Выполнен капитальный ремонт а/б покрытия с.Фадеево - х.Чекон до школы № 10; пер.Красного от ул.Красной до ул.Молодежной.</t>
  </si>
  <si>
    <t>Выполнен капитальный ремонт а/б покрытия г.Анапа: ул. Трудящихся от ул. Астраханской до ул. Владимирской; от ул. Красноармейской до ул.Краснозеленых; ул.Славянской от ул.Таежной до ул.Дальневосточной</t>
  </si>
  <si>
    <t>Выполнен капитальный ремонт а/б покрытия с.Юровка: пер.Советского от примыкания к а/д г.Крымск - с.Джигинка до ул.Советской; ул.Рабочей от ул.Садовой до ул.Железнодорожной; ул.Мироненко от примыкания к а/д г.Крымск - с.Джигинка до дома № 10</t>
  </si>
  <si>
    <t>Выполнен ремонт а/б покрытия с.Супсех: ул.Терешковой от дома №17 до дома №19, от ул.Советской до ул.Пушкина; ул.Фрунзе от ул.Пушкина до ул.Советской.</t>
  </si>
  <si>
    <t>Выполне ремонт улично-дорожной сети (2 420 м2) нанесение дорожной разметки краской 29899,6 м2 и пластиком 1500м2, вертикальная дор. разметка 33851 м.п. Текущее содержание и обслуживание светофоров-32шт. Установка плоских дорожных знаков-201 шт., замена-165 шт.</t>
  </si>
  <si>
    <t>Установлено дорожных знаков 567шт, установлено и замено дорожных знаков с флуоресцентным фоном 210 шт., нанесено вертикальной разметки 19107м/п, горизонтальной разметки краской 30503,4м2, холодным пластиком 997м2</t>
  </si>
  <si>
    <t>Расчистка русел рек:
Кубань, Сукко, Гостагайка, Уташ, Анапка, Котлома</t>
  </si>
  <si>
    <t>В рамках муниципального контракта выполнено изготовление плакатов, листовок, памяток, по профилактическим мерам антитеррористического характера и действиям при возникновении чрезвычайных ситуаций.</t>
  </si>
  <si>
    <t>Выполнение работ по модернизации региональной автоматизированной системы централизованного оповещения населения (в том числе монтаж и установка аппаратуры)</t>
  </si>
  <si>
    <t>Создание системы обеспечения вызова экстренных оперативных служб по единому номеру «112»</t>
  </si>
  <si>
    <t>Развитие гражданской обороны и защиты населения МО город-курорт Анапа</t>
  </si>
  <si>
    <t>Приобретен, выполнен монтаж и содержание резервных источников питания на запасных пунктах управления с дополнительным оборудованием их системой электроснабжения и освещения для работы в полевых условиях</t>
  </si>
  <si>
    <t>закуплены 3 мобильных комплекта первичных средств тушения пожаров и противопожарного инвентаря на автомобильных прицепах, предназначенных для тушения пожаров</t>
  </si>
  <si>
    <t>Установлен и подключен к автоматическим пожарным сигнализациям оборудования системы пожарного мониторинга в 19 образовательных учреждениях и 7 учреждениях культуры</t>
  </si>
  <si>
    <t xml:space="preserve">Заключены 10 муниципальных контрактов с целью освещения деятельности органов местного самоуправления МО г-к Анапа в электронных и печатных средствах массовой информации. </t>
  </si>
  <si>
    <t>Мероприятие выполнено. Решение вопросов местного значения.</t>
  </si>
  <si>
    <t xml:space="preserve">Размещен материал в электронных и печатных средствах массовой информации </t>
  </si>
  <si>
    <t>Примечание</t>
  </si>
  <si>
    <t>Наименование мероприятия (объекты)</t>
  </si>
  <si>
    <t>10. Архитектура и градостроительство</t>
  </si>
  <si>
    <t>11. Развитие экономики</t>
  </si>
  <si>
    <t>Подготовка документации по планировке территории (проект планировки с проектом межевания территории игорной зоны «Азов-Сити» в районе станицы Благовещенской, городской округ город-курорт Анапа)</t>
  </si>
  <si>
    <t>ст.Благове- щенская</t>
  </si>
  <si>
    <t>Министерство финансов Краснодарского края, вопрос о выделении средств из краевого бюджета планировало при наличии профицита.</t>
  </si>
  <si>
    <t>Разработка программы комплексного развития систем коммунальной инфраструктуры</t>
  </si>
  <si>
    <t>Финансирование не проводилось.</t>
  </si>
  <si>
    <t>45.2</t>
  </si>
  <si>
    <t>строительство комплекса туристических гостиниц</t>
  </si>
  <si>
    <t>2010-2013</t>
  </si>
  <si>
    <t>Строительство жилого комплекса "Тургеневский" на территории муниципального образования город-курорт Анапа</t>
  </si>
  <si>
    <t>2011-2013</t>
  </si>
  <si>
    <t>г.Анапа, ул. Шевченко, 288</t>
  </si>
  <si>
    <t>строительство жилого комплекса "Солнечный-2-ой этап"</t>
  </si>
  <si>
    <t>Пионерский проспект 255</t>
  </si>
  <si>
    <t>окончание строительства, подготовка документов к вводу в эксплуатацию</t>
  </si>
  <si>
    <t>проектирование стадии Проект, строительство объекта КЛ10 кв РП ТП "Высокий берег и реконструкция ТП", подземная прокладка инженерной инфраструктуры</t>
  </si>
  <si>
    <t>крестьянско-фермерское хозяйство "Дубовая роща"</t>
  </si>
  <si>
    <t>2014-2016</t>
  </si>
  <si>
    <t>г.Анапа, ст. Гостагаевская</t>
  </si>
  <si>
    <t>24.42.1</t>
  </si>
  <si>
    <t>строительство объекта "Фармацевтический завод</t>
  </si>
  <si>
    <t>оформление з/у, закупка оборудования</t>
  </si>
  <si>
    <t>Капитальная реконструкция комплекса SPA Довиль Hotel and SPA</t>
  </si>
  <si>
    <t>2014-2015</t>
  </si>
  <si>
    <t>г.Анапа, Пионерский проспект, 14</t>
  </si>
  <si>
    <t>Комплекс полностью возведен, отделка фасада завершена, начата внутренняя отделка.   1 мая 2015 года сдача в экс-плуатацию.</t>
  </si>
  <si>
    <t>Мониторинг целевых индикаторов Программы социально-экономического развития 
муниципального образования на период до 2017 года за 2014 год*</t>
  </si>
  <si>
    <t>4/265</t>
  </si>
  <si>
    <t>Электроснабжение</t>
  </si>
  <si>
    <t>12. Развитие АПК</t>
  </si>
  <si>
    <t>13. Транспорт</t>
  </si>
  <si>
    <t>14. Дорожное хозяйство</t>
  </si>
  <si>
    <t>15. Предупреждение ЧС</t>
  </si>
  <si>
    <t>16. Повышение эффективности муниципального управления</t>
  </si>
  <si>
    <t>2013 год (факт)</t>
  </si>
  <si>
    <t>2012 год (факт)</t>
  </si>
  <si>
    <t>Темп роста, %, 2014/2012</t>
  </si>
  <si>
    <t>2/80</t>
  </si>
  <si>
    <t>189,3/ 9474,0</t>
  </si>
  <si>
    <t>тыс. м2 общей площади</t>
  </si>
  <si>
    <t>тыс. м2</t>
  </si>
  <si>
    <t>га</t>
  </si>
  <si>
    <t>млн.пасс.км/ тыс.пасс.</t>
  </si>
  <si>
    <t>195,9/     10090,0</t>
  </si>
  <si>
    <t>167/171</t>
  </si>
  <si>
    <t>100/100</t>
  </si>
  <si>
    <t>50/46</t>
  </si>
  <si>
    <t>200/121</t>
  </si>
  <si>
    <t>80/136</t>
  </si>
  <si>
    <t>96/86</t>
  </si>
  <si>
    <t>99/91</t>
  </si>
  <si>
    <t>Сумма инвестиций тыс.рублей</t>
  </si>
  <si>
    <t>Освоение             (на 31.12.2014)</t>
  </si>
  <si>
    <t>2012-2016</t>
  </si>
  <si>
    <t>Курорты (55,1 ОКВЭД)</t>
  </si>
  <si>
    <t>Производство фармацевтических препаратов и материалов (ОКВЭД 24.42.1 )</t>
  </si>
  <si>
    <t>строительство, закупка оборудования</t>
  </si>
  <si>
    <t>Банковский сектор</t>
  </si>
  <si>
    <t>Обеспечение населения банковской инфраструктурой</t>
  </si>
  <si>
    <t>единиц на 10 тыс.чел. населения</t>
  </si>
  <si>
    <t>Количество банковских карт в обслуживании</t>
  </si>
  <si>
    <t>тыс.штук</t>
  </si>
  <si>
    <t>Объем кредитования отраслей реального сектора экономики и населения</t>
  </si>
  <si>
    <t>млн.руб.</t>
  </si>
  <si>
    <t>Кредиты малому бизнесу</t>
  </si>
  <si>
    <t>Жилищные кредиты (без потребительских на улучшение жилищных условий)</t>
  </si>
  <si>
    <t>Страховой сектор</t>
  </si>
  <si>
    <t>Объем собранных страховых премий</t>
  </si>
  <si>
    <t>Объем собранных страховых премий по добровольному страхованию</t>
  </si>
  <si>
    <t>Доля добровольных видов страхования в общем объеме страховых премий</t>
  </si>
  <si>
    <t>Фондовый рынок</t>
  </si>
  <si>
    <t>Объем инвестиций, привлеченных в основной капитал крупных и средних предприятий при помощи финансовых инструментов фондового рынка</t>
  </si>
  <si>
    <t>Количество договоров обязательного пенсионного страхования, заключенных негосударственными пенсионными фондами на территории муниципального образования (нарастающим итогом)</t>
  </si>
  <si>
    <t>Удельный вес экономически активного населения, охваченного услугами негосударственного пенсионного обеспечения</t>
  </si>
  <si>
    <t>94.</t>
  </si>
  <si>
    <t>95.</t>
  </si>
  <si>
    <t>96.</t>
  </si>
  <si>
    <t>97.</t>
  </si>
  <si>
    <t>98.</t>
  </si>
  <si>
    <t>99.</t>
  </si>
  <si>
    <t>100.</t>
  </si>
  <si>
    <t>101.</t>
  </si>
  <si>
    <t>102.</t>
  </si>
  <si>
    <t>103.</t>
  </si>
  <si>
    <t>104.</t>
  </si>
  <si>
    <t>250/195</t>
  </si>
  <si>
    <t>2/210</t>
  </si>
  <si>
    <t>133/141</t>
  </si>
  <si>
    <t>3/187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</si>
</sst>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7">
    <font>
      <sz val="11"/>
      <color theme="1"/>
      <name val="Calibri"/>
      <family val="2"/>
    </font>
    <font>
      <sz val="11"/>
      <color indexed="8"/>
      <name val="Calibri"/>
      <family val="2"/>
    </font>
    <font>
      <sz val="12"/>
      <color indexed="8"/>
      <name val="Times New Roman"/>
      <family val="1"/>
    </font>
    <font>
      <sz val="11"/>
      <color indexed="8"/>
      <name val="Times New Roman"/>
      <family val="1"/>
    </font>
    <font>
      <b/>
      <sz val="12"/>
      <color indexed="8"/>
      <name val="Times New Roman"/>
      <family val="1"/>
    </font>
    <font>
      <b/>
      <sz val="11"/>
      <color indexed="8"/>
      <name val="Calibri"/>
      <family val="2"/>
    </font>
    <font>
      <b/>
      <sz val="11"/>
      <color indexed="8"/>
      <name val="Times New Roman"/>
      <family val="1"/>
    </font>
    <font>
      <sz val="10"/>
      <color indexed="8"/>
      <name val="Times New Roman"/>
      <family val="1"/>
    </font>
    <font>
      <sz val="8"/>
      <color indexed="8"/>
      <name val="Times New Roman"/>
      <family val="1"/>
    </font>
    <font>
      <sz val="9"/>
      <color indexed="8"/>
      <name val="Times New Roman"/>
      <family val="1"/>
    </font>
    <font>
      <sz val="9"/>
      <name val="Tahoma"/>
      <family val="2"/>
    </font>
    <font>
      <b/>
      <sz val="9"/>
      <name val="Tahoma"/>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rgb="FF000000"/>
      <name val="Times New Roman"/>
      <family val="1"/>
    </font>
    <font>
      <b/>
      <sz val="11"/>
      <color theme="1"/>
      <name val="Times New Roman"/>
      <family val="1"/>
    </font>
    <font>
      <b/>
      <sz val="12"/>
      <color theme="1"/>
      <name val="Times New Roman"/>
      <family val="1"/>
    </font>
    <font>
      <sz val="11"/>
      <color rgb="FF000000"/>
      <name val="Times New Roman"/>
      <family val="1"/>
    </font>
    <font>
      <sz val="10"/>
      <color theme="1"/>
      <name val="Times New Roman"/>
      <family val="1"/>
    </font>
    <font>
      <sz val="8"/>
      <color theme="1"/>
      <name val="Times New Roman"/>
      <family val="1"/>
    </font>
    <font>
      <sz val="10"/>
      <color rgb="FF000000"/>
      <name val="Times New Roman"/>
      <family val="1"/>
    </font>
    <font>
      <sz val="8"/>
      <color rgb="FF000000"/>
      <name val="Times New Roman"/>
      <family val="1"/>
    </font>
    <font>
      <b/>
      <sz val="11"/>
      <color rgb="FF000000"/>
      <name val="Times New Roman"/>
      <family val="1"/>
    </font>
    <font>
      <sz val="9"/>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bottom/>
    </border>
    <border>
      <left style="thin"/>
      <right/>
      <top style="thin"/>
      <bottom style="thin"/>
    </border>
    <border>
      <left style="thin"/>
      <right style="thin"/>
      <top/>
      <bottom style="thin"/>
    </border>
    <border>
      <left/>
      <right style="thin"/>
      <top style="thin"/>
      <bottom style="thin"/>
    </border>
    <border>
      <left style="thin"/>
      <right/>
      <top/>
      <bottom style="thin"/>
    </border>
    <border>
      <left style="thin"/>
      <right/>
      <top style="thin"/>
      <bottom/>
    </border>
    <border>
      <left style="thin"/>
      <right style="thin"/>
      <top/>
      <bottom/>
    </border>
    <border>
      <left/>
      <right/>
      <top style="thin"/>
      <bottom style="thin"/>
    </border>
    <border>
      <left/>
      <right style="thin"/>
      <top style="thin"/>
      <bottom/>
    </border>
    <border>
      <left style="thin"/>
      <right/>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73">
    <xf numFmtId="0" fontId="0" fillId="0" borderId="0" xfId="0" applyFont="1" applyAlignment="1">
      <alignment/>
    </xf>
    <xf numFmtId="0" fontId="44" fillId="0" borderId="10" xfId="0" applyFont="1" applyBorder="1" applyAlignment="1">
      <alignment horizontal="center"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4" fillId="0" borderId="10" xfId="0" applyFont="1" applyBorder="1" applyAlignment="1">
      <alignment horizontal="center" vertical="top" wrapText="1"/>
    </xf>
    <xf numFmtId="0" fontId="0" fillId="0" borderId="10" xfId="0" applyFont="1" applyBorder="1" applyAlignment="1">
      <alignment vertical="top" wrapText="1"/>
    </xf>
    <xf numFmtId="0" fontId="44" fillId="0" borderId="10" xfId="0" applyFont="1" applyBorder="1" applyAlignment="1">
      <alignment vertical="top" wrapText="1"/>
    </xf>
    <xf numFmtId="0" fontId="44" fillId="0" borderId="0" xfId="0" applyFont="1" applyBorder="1" applyAlignment="1">
      <alignment horizontal="center" vertical="center" wrapText="1"/>
    </xf>
    <xf numFmtId="0" fontId="44" fillId="0" borderId="10" xfId="0" applyFont="1" applyBorder="1" applyAlignment="1">
      <alignment horizontal="center" vertical="center" wrapText="1"/>
    </xf>
    <xf numFmtId="0" fontId="46" fillId="0" borderId="10" xfId="0" applyFont="1" applyBorder="1" applyAlignment="1">
      <alignment vertical="top" wrapText="1"/>
    </xf>
    <xf numFmtId="0" fontId="44" fillId="0" borderId="11" xfId="0" applyFont="1" applyBorder="1" applyAlignment="1">
      <alignment horizontal="center" vertical="top" wrapText="1"/>
    </xf>
    <xf numFmtId="0" fontId="44" fillId="0" borderId="11" xfId="0" applyFont="1" applyBorder="1" applyAlignment="1">
      <alignment vertical="top" wrapText="1"/>
    </xf>
    <xf numFmtId="0" fontId="44" fillId="0" borderId="10" xfId="0" applyFont="1" applyBorder="1" applyAlignment="1">
      <alignment wrapText="1"/>
    </xf>
    <xf numFmtId="0" fontId="35" fillId="0" borderId="0" xfId="0" applyFont="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0" fillId="0" borderId="0" xfId="0" applyFont="1" applyAlignment="1">
      <alignment/>
    </xf>
    <xf numFmtId="0" fontId="47" fillId="0" borderId="10" xfId="0" applyFont="1" applyBorder="1" applyAlignment="1">
      <alignment vertical="top" wrapText="1"/>
    </xf>
    <xf numFmtId="164" fontId="45" fillId="0" borderId="10" xfId="0" applyNumberFormat="1" applyFont="1" applyBorder="1" applyAlignment="1">
      <alignment horizontal="center" vertical="center" wrapText="1"/>
    </xf>
    <xf numFmtId="0" fontId="48" fillId="0" borderId="10" xfId="0" applyFont="1" applyBorder="1" applyAlignment="1">
      <alignment horizontal="center" vertical="top" wrapText="1"/>
    </xf>
    <xf numFmtId="49" fontId="45" fillId="0" borderId="10" xfId="0" applyNumberFormat="1" applyFont="1" applyBorder="1" applyAlignment="1">
      <alignment horizontal="center" vertical="center" wrapText="1"/>
    </xf>
    <xf numFmtId="0" fontId="47" fillId="0" borderId="10" xfId="0" applyFont="1" applyBorder="1" applyAlignment="1">
      <alignment horizontal="center" vertical="top" wrapText="1"/>
    </xf>
    <xf numFmtId="0" fontId="45" fillId="0" borderId="10" xfId="0" applyFont="1" applyBorder="1" applyAlignment="1">
      <alignment horizontal="left" vertical="top" wrapText="1"/>
    </xf>
    <xf numFmtId="49" fontId="45" fillId="0" borderId="10" xfId="0" applyNumberFormat="1" applyFont="1" applyBorder="1" applyAlignment="1">
      <alignment horizontal="center" vertical="top" wrapText="1"/>
    </xf>
    <xf numFmtId="164" fontId="45" fillId="0" borderId="10" xfId="0" applyNumberFormat="1" applyFont="1" applyBorder="1" applyAlignment="1">
      <alignment vertical="center" wrapText="1"/>
    </xf>
    <xf numFmtId="49" fontId="44" fillId="0" borderId="10" xfId="0" applyNumberFormat="1" applyFont="1" applyBorder="1" applyAlignment="1">
      <alignment horizontal="center" vertical="top" wrapText="1"/>
    </xf>
    <xf numFmtId="0" fontId="44" fillId="0" borderId="10" xfId="0" applyFont="1" applyFill="1" applyBorder="1" applyAlignment="1">
      <alignment horizontal="center" vertical="top" wrapText="1"/>
    </xf>
    <xf numFmtId="0" fontId="0" fillId="0" borderId="0" xfId="0" applyFill="1" applyAlignment="1">
      <alignment/>
    </xf>
    <xf numFmtId="49" fontId="44" fillId="0" borderId="10" xfId="0" applyNumberFormat="1" applyFont="1" applyFill="1" applyBorder="1" applyAlignment="1">
      <alignment horizontal="center" vertical="top" wrapText="1"/>
    </xf>
    <xf numFmtId="164" fontId="45" fillId="0" borderId="10" xfId="0" applyNumberFormat="1" applyFont="1" applyFill="1" applyBorder="1" applyAlignment="1">
      <alignment vertical="center" wrapText="1"/>
    </xf>
    <xf numFmtId="49" fontId="48" fillId="0" borderId="10" xfId="0" applyNumberFormat="1" applyFont="1" applyBorder="1" applyAlignment="1">
      <alignment horizontal="center" vertical="top" wrapText="1"/>
    </xf>
    <xf numFmtId="164" fontId="47" fillId="0" borderId="10" xfId="0" applyNumberFormat="1" applyFont="1" applyBorder="1" applyAlignment="1">
      <alignment vertical="center" wrapText="1"/>
    </xf>
    <xf numFmtId="0" fontId="44" fillId="0" borderId="10" xfId="0" applyFont="1" applyBorder="1" applyAlignment="1">
      <alignment horizontal="center" vertical="top" wrapText="1"/>
    </xf>
    <xf numFmtId="0" fontId="47" fillId="0" borderId="10" xfId="0" applyFont="1" applyBorder="1" applyAlignment="1">
      <alignment horizontal="left" vertical="top" wrapText="1"/>
    </xf>
    <xf numFmtId="0" fontId="49" fillId="33" borderId="10" xfId="0" applyFont="1" applyFill="1" applyBorder="1" applyAlignment="1">
      <alignment horizontal="left" vertical="center" wrapText="1"/>
    </xf>
    <xf numFmtId="0" fontId="47" fillId="0" borderId="11" xfId="0" applyFont="1" applyFill="1" applyBorder="1" applyAlignment="1">
      <alignment horizontal="center" vertical="top" wrapText="1"/>
    </xf>
    <xf numFmtId="0" fontId="49" fillId="33" borderId="10" xfId="0" applyFont="1" applyFill="1" applyBorder="1" applyAlignment="1">
      <alignment vertical="center" wrapText="1"/>
    </xf>
    <xf numFmtId="0" fontId="44" fillId="0" borderId="10" xfId="0" applyFont="1" applyBorder="1" applyAlignment="1">
      <alignment horizontal="center" vertical="top" wrapText="1"/>
    </xf>
    <xf numFmtId="0" fontId="0" fillId="0" borderId="12" xfId="0" applyFont="1" applyBorder="1" applyAlignment="1">
      <alignment/>
    </xf>
    <xf numFmtId="0" fontId="0" fillId="0" borderId="10" xfId="0" applyFont="1" applyBorder="1" applyAlignment="1">
      <alignment/>
    </xf>
    <xf numFmtId="0" fontId="48" fillId="0" borderId="10" xfId="0" applyFont="1" applyBorder="1" applyAlignment="1">
      <alignment horizontal="center" vertical="top" wrapText="1"/>
    </xf>
    <xf numFmtId="0" fontId="44" fillId="0" borderId="10" xfId="0" applyFont="1" applyBorder="1" applyAlignment="1">
      <alignment horizontal="center" vertical="top" wrapText="1"/>
    </xf>
    <xf numFmtId="0" fontId="0" fillId="0" borderId="0" xfId="0" applyAlignment="1">
      <alignment horizontal="center"/>
    </xf>
    <xf numFmtId="0" fontId="0" fillId="0" borderId="10" xfId="0" applyFont="1" applyBorder="1" applyAlignment="1">
      <alignment horizontal="center"/>
    </xf>
    <xf numFmtId="0" fontId="47"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3" xfId="0" applyFont="1" applyBorder="1" applyAlignment="1">
      <alignment horizontal="center" vertical="center" wrapText="1"/>
    </xf>
    <xf numFmtId="164" fontId="47" fillId="0" borderId="14" xfId="0" applyNumberFormat="1" applyFont="1" applyBorder="1" applyAlignment="1">
      <alignment horizontal="center" vertical="top" wrapText="1"/>
    </xf>
    <xf numFmtId="0" fontId="45" fillId="0" borderId="14" xfId="0" applyFont="1" applyBorder="1" applyAlignment="1">
      <alignment vertical="top"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4" fontId="49" fillId="0" borderId="10" xfId="0" applyNumberFormat="1" applyFont="1" applyBorder="1" applyAlignment="1">
      <alignment horizontal="center" vertical="center"/>
    </xf>
    <xf numFmtId="0" fontId="50" fillId="0" borderId="10" xfId="0" applyFont="1" applyBorder="1" applyAlignment="1">
      <alignment horizontal="left" vertical="top" wrapText="1"/>
    </xf>
    <xf numFmtId="0" fontId="45" fillId="0" borderId="13" xfId="0" applyFont="1" applyBorder="1" applyAlignment="1">
      <alignment horizontal="left" vertical="top" wrapText="1"/>
    </xf>
    <xf numFmtId="0" fontId="45" fillId="0" borderId="13" xfId="0" applyFont="1" applyFill="1" applyBorder="1" applyAlignment="1">
      <alignment vertical="top" wrapText="1"/>
    </xf>
    <xf numFmtId="0" fontId="45" fillId="0" borderId="13" xfId="0" applyFont="1" applyBorder="1" applyAlignment="1">
      <alignment vertical="top" wrapText="1"/>
    </xf>
    <xf numFmtId="0" fontId="47" fillId="0" borderId="14" xfId="0" applyFont="1" applyBorder="1" applyAlignment="1">
      <alignment horizontal="center" vertical="top" wrapText="1"/>
    </xf>
    <xf numFmtId="164" fontId="47" fillId="0" borderId="14" xfId="0" applyNumberFormat="1" applyFont="1" applyBorder="1" applyAlignment="1">
      <alignment vertical="center" wrapText="1"/>
    </xf>
    <xf numFmtId="0" fontId="51" fillId="0" borderId="14" xfId="0" applyFont="1" applyBorder="1" applyAlignment="1">
      <alignment horizontal="center" vertical="top" wrapText="1"/>
    </xf>
    <xf numFmtId="0" fontId="52"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9" fillId="0" borderId="10" xfId="0" applyFont="1" applyBorder="1" applyAlignment="1">
      <alignment horizontal="center" vertical="center"/>
    </xf>
    <xf numFmtId="49" fontId="45" fillId="0" borderId="13" xfId="0" applyNumberFormat="1" applyFont="1" applyBorder="1" applyAlignment="1">
      <alignment horizontal="center" vertical="top" wrapText="1"/>
    </xf>
    <xf numFmtId="49" fontId="45" fillId="0" borderId="11" xfId="0" applyNumberFormat="1" applyFont="1" applyBorder="1" applyAlignment="1">
      <alignment horizontal="center" vertical="top" wrapText="1"/>
    </xf>
    <xf numFmtId="0" fontId="49" fillId="33" borderId="11" xfId="0" applyFont="1" applyFill="1" applyBorder="1" applyAlignment="1">
      <alignment vertical="center" wrapText="1"/>
    </xf>
    <xf numFmtId="0" fontId="45" fillId="0" borderId="11" xfId="0" applyFont="1" applyBorder="1" applyAlignment="1">
      <alignment horizontal="center" vertical="center" wrapText="1"/>
    </xf>
    <xf numFmtId="0" fontId="47" fillId="0" borderId="14" xfId="0" applyFont="1" applyBorder="1" applyAlignment="1">
      <alignment vertical="top" wrapText="1"/>
    </xf>
    <xf numFmtId="0" fontId="47" fillId="0" borderId="10" xfId="0" applyFont="1" applyFill="1" applyBorder="1" applyAlignment="1">
      <alignment horizontal="center" vertical="top" wrapText="1"/>
    </xf>
    <xf numFmtId="0" fontId="47" fillId="0" borderId="10" xfId="0" applyFont="1" applyFill="1" applyBorder="1" applyAlignment="1">
      <alignment vertical="top" wrapText="1"/>
    </xf>
    <xf numFmtId="164" fontId="47" fillId="0" borderId="10" xfId="0" applyNumberFormat="1" applyFont="1" applyFill="1" applyBorder="1" applyAlignment="1">
      <alignment vertical="center" wrapText="1"/>
    </xf>
    <xf numFmtId="0" fontId="45" fillId="0" borderId="10" xfId="0" applyFont="1" applyFill="1" applyBorder="1" applyAlignment="1">
      <alignment horizontal="center" vertical="top" wrapText="1"/>
    </xf>
    <xf numFmtId="0" fontId="45" fillId="0" borderId="14" xfId="0" applyFont="1" applyFill="1" applyBorder="1" applyAlignment="1">
      <alignment vertical="top" wrapText="1"/>
    </xf>
    <xf numFmtId="0" fontId="45" fillId="0" borderId="14" xfId="0" applyFont="1" applyFill="1" applyBorder="1" applyAlignment="1">
      <alignment horizontal="center" vertical="top" wrapText="1"/>
    </xf>
    <xf numFmtId="164" fontId="45" fillId="0" borderId="14" xfId="0" applyNumberFormat="1" applyFont="1" applyFill="1" applyBorder="1" applyAlignment="1">
      <alignment horizontal="center" vertical="center" wrapText="1"/>
    </xf>
    <xf numFmtId="0" fontId="0" fillId="0" borderId="0" xfId="0" applyFont="1" applyFill="1" applyAlignment="1">
      <alignment/>
    </xf>
    <xf numFmtId="0" fontId="44" fillId="0" borderId="0" xfId="0"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64" fontId="47" fillId="0" borderId="14" xfId="0" applyNumberFormat="1" applyFont="1" applyFill="1" applyBorder="1" applyAlignment="1">
      <alignment horizontal="center" vertical="top" wrapText="1"/>
    </xf>
    <xf numFmtId="164" fontId="47" fillId="0" borderId="14" xfId="0" applyNumberFormat="1" applyFont="1" applyFill="1" applyBorder="1" applyAlignment="1">
      <alignment vertical="center" wrapText="1"/>
    </xf>
    <xf numFmtId="0" fontId="47" fillId="0" borderId="14" xfId="0" applyFont="1" applyFill="1" applyBorder="1" applyAlignment="1">
      <alignment vertical="top" wrapText="1"/>
    </xf>
    <xf numFmtId="0" fontId="35" fillId="0" borderId="0" xfId="0" applyFont="1" applyFill="1" applyAlignment="1">
      <alignment/>
    </xf>
    <xf numFmtId="0" fontId="49" fillId="0" borderId="10" xfId="0" applyFont="1" applyFill="1" applyBorder="1" applyAlignment="1">
      <alignment vertical="center" wrapText="1"/>
    </xf>
    <xf numFmtId="0" fontId="0" fillId="0" borderId="0" xfId="0" applyAlignment="1">
      <alignment/>
    </xf>
    <xf numFmtId="0" fontId="44" fillId="0" borderId="10" xfId="0" applyFont="1" applyBorder="1" applyAlignment="1">
      <alignment horizontal="center" vertical="center"/>
    </xf>
    <xf numFmtId="0" fontId="44" fillId="0" borderId="10" xfId="0" applyFont="1" applyBorder="1" applyAlignment="1">
      <alignment vertical="center" wrapText="1"/>
    </xf>
    <xf numFmtId="0" fontId="45" fillId="34" borderId="10"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0" xfId="0" applyFont="1" applyBorder="1" applyAlignment="1">
      <alignment horizontal="center" vertical="top" wrapText="1"/>
    </xf>
    <xf numFmtId="0" fontId="45" fillId="0" borderId="10" xfId="0" applyFont="1" applyBorder="1" applyAlignment="1">
      <alignment horizontal="left" vertical="center" wrapText="1"/>
    </xf>
    <xf numFmtId="0" fontId="51" fillId="0" borderId="10" xfId="0" applyFont="1" applyBorder="1" applyAlignment="1">
      <alignment vertical="top" wrapText="1"/>
    </xf>
    <xf numFmtId="0" fontId="53" fillId="33" borderId="10" xfId="0" applyFont="1" applyFill="1" applyBorder="1" applyAlignment="1">
      <alignment vertical="center" wrapText="1"/>
    </xf>
    <xf numFmtId="0" fontId="53"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7" fillId="0" borderId="10" xfId="0" applyFont="1" applyBorder="1" applyAlignment="1">
      <alignment horizontal="left" vertical="center" wrapText="1"/>
    </xf>
    <xf numFmtId="0" fontId="49" fillId="0" borderId="14" xfId="0" applyFont="1" applyBorder="1" applyAlignment="1">
      <alignment vertical="center" wrapText="1"/>
    </xf>
    <xf numFmtId="0" fontId="0" fillId="0" borderId="0" xfId="0" applyBorder="1" applyAlignment="1">
      <alignment/>
    </xf>
    <xf numFmtId="0" fontId="0" fillId="0" borderId="0" xfId="0" applyFont="1" applyBorder="1" applyAlignment="1">
      <alignment/>
    </xf>
    <xf numFmtId="164" fontId="45" fillId="0" borderId="10" xfId="0" applyNumberFormat="1" applyFont="1" applyBorder="1" applyAlignment="1">
      <alignment horizontal="center" vertical="center"/>
    </xf>
    <xf numFmtId="164" fontId="49" fillId="0" borderId="10" xfId="0" applyNumberFormat="1" applyFont="1" applyBorder="1" applyAlignment="1">
      <alignment horizontal="center" vertical="center" wrapText="1"/>
    </xf>
    <xf numFmtId="164" fontId="49" fillId="0" borderId="10" xfId="0" applyNumberFormat="1" applyFont="1" applyBorder="1" applyAlignment="1">
      <alignment horizontal="center" vertical="center"/>
    </xf>
    <xf numFmtId="164" fontId="45" fillId="34" borderId="10" xfId="0" applyNumberFormat="1" applyFont="1" applyFill="1" applyBorder="1" applyAlignment="1">
      <alignment horizontal="center" vertical="center"/>
    </xf>
    <xf numFmtId="164" fontId="49" fillId="0" borderId="10" xfId="0" applyNumberFormat="1" applyFont="1" applyFill="1" applyBorder="1" applyAlignment="1">
      <alignment horizontal="center" vertical="center" wrapText="1"/>
    </xf>
    <xf numFmtId="164" fontId="49" fillId="0" borderId="14" xfId="0" applyNumberFormat="1" applyFont="1" applyBorder="1" applyAlignment="1">
      <alignment horizontal="center" vertical="center" wrapText="1"/>
    </xf>
    <xf numFmtId="164" fontId="49" fillId="0" borderId="14" xfId="0" applyNumberFormat="1" applyFont="1" applyBorder="1" applyAlignment="1">
      <alignment horizontal="center" vertical="center"/>
    </xf>
    <xf numFmtId="164" fontId="49" fillId="0" borderId="14" xfId="0" applyNumberFormat="1" applyFont="1" applyFill="1" applyBorder="1" applyAlignment="1">
      <alignment horizontal="center" vertical="center" wrapText="1"/>
    </xf>
    <xf numFmtId="0" fontId="0" fillId="0" borderId="14" xfId="0" applyBorder="1" applyAlignment="1">
      <alignment horizontal="center" vertical="top" wrapText="1"/>
    </xf>
    <xf numFmtId="0" fontId="0" fillId="0" borderId="14" xfId="0" applyBorder="1" applyAlignment="1">
      <alignment horizontal="center" vertical="center" wrapText="1"/>
    </xf>
    <xf numFmtId="0" fontId="0" fillId="0" borderId="14" xfId="0" applyBorder="1" applyAlignment="1">
      <alignment vertical="top" wrapText="1"/>
    </xf>
    <xf numFmtId="164" fontId="45" fillId="0" borderId="11" xfId="0" applyNumberFormat="1" applyFont="1" applyBorder="1" applyAlignment="1">
      <alignment horizontal="center" vertical="center" wrapText="1"/>
    </xf>
    <xf numFmtId="0" fontId="47" fillId="0" borderId="10" xfId="0" applyFont="1" applyBorder="1" applyAlignment="1">
      <alignment horizontal="center" vertical="top" wrapText="1"/>
    </xf>
    <xf numFmtId="0" fontId="44" fillId="0" borderId="10" xfId="0" applyFont="1" applyBorder="1" applyAlignment="1">
      <alignment horizontal="center" vertical="top" wrapText="1"/>
    </xf>
    <xf numFmtId="0" fontId="45" fillId="0" borderId="10" xfId="0" applyFont="1" applyBorder="1" applyAlignment="1">
      <alignment horizontal="left" vertical="center" wrapText="1"/>
    </xf>
    <xf numFmtId="0" fontId="48" fillId="0" borderId="10" xfId="0" applyFont="1" applyBorder="1" applyAlignment="1">
      <alignment horizontal="center" vertical="top" wrapText="1"/>
    </xf>
    <xf numFmtId="0" fontId="47" fillId="0" borderId="13" xfId="0" applyFont="1" applyBorder="1" applyAlignment="1">
      <alignment horizontal="left" vertical="center" wrapText="1"/>
    </xf>
    <xf numFmtId="0" fontId="45" fillId="0" borderId="13" xfId="0" applyFont="1" applyBorder="1" applyAlignment="1">
      <alignment horizontal="left" vertical="center" wrapText="1"/>
    </xf>
    <xf numFmtId="0" fontId="49" fillId="0" borderId="10" xfId="0" applyFont="1" applyBorder="1" applyAlignment="1">
      <alignment horizontal="left" vertical="center" wrapText="1"/>
    </xf>
    <xf numFmtId="0" fontId="49" fillId="0" borderId="14" xfId="0" applyFont="1" applyBorder="1" applyAlignment="1">
      <alignment horizontal="left" vertical="center" wrapText="1"/>
    </xf>
    <xf numFmtId="0" fontId="45" fillId="0" borderId="14" xfId="0" applyFont="1" applyBorder="1" applyAlignment="1">
      <alignment horizontal="center" vertical="center" wrapText="1"/>
    </xf>
    <xf numFmtId="164" fontId="45" fillId="0" borderId="10" xfId="0" applyNumberFormat="1" applyFont="1" applyFill="1" applyBorder="1" applyAlignment="1">
      <alignment horizontal="center" vertical="center"/>
    </xf>
    <xf numFmtId="164" fontId="47" fillId="0" borderId="14" xfId="0" applyNumberFormat="1" applyFont="1" applyBorder="1" applyAlignment="1">
      <alignment horizontal="center" vertical="center"/>
    </xf>
    <xf numFmtId="164" fontId="47" fillId="0" borderId="14" xfId="0" applyNumberFormat="1" applyFont="1" applyFill="1" applyBorder="1" applyAlignment="1">
      <alignment horizontal="center" vertical="center"/>
    </xf>
    <xf numFmtId="164" fontId="47" fillId="0" borderId="14" xfId="0" applyNumberFormat="1" applyFont="1" applyBorder="1" applyAlignment="1">
      <alignment horizontal="center" vertical="center" wrapText="1"/>
    </xf>
    <xf numFmtId="0" fontId="45" fillId="0" borderId="10" xfId="0" applyFont="1" applyFill="1" applyBorder="1" applyAlignment="1">
      <alignment horizontal="left" vertical="top" wrapText="1"/>
    </xf>
    <xf numFmtId="0" fontId="45" fillId="0" borderId="14" xfId="0" applyFont="1" applyBorder="1" applyAlignment="1">
      <alignment horizontal="left" vertical="top" wrapText="1"/>
    </xf>
    <xf numFmtId="0" fontId="0" fillId="0" borderId="14" xfId="0" applyBorder="1" applyAlignment="1">
      <alignment horizontal="center" vertical="top" wrapText="1"/>
    </xf>
    <xf numFmtId="0" fontId="45" fillId="0" borderId="11" xfId="0" applyFont="1" applyBorder="1" applyAlignment="1">
      <alignment horizontal="left" vertical="top" wrapText="1"/>
    </xf>
    <xf numFmtId="0" fontId="45" fillId="0" borderId="11" xfId="0" applyFont="1" applyBorder="1" applyAlignment="1">
      <alignment horizontal="center" vertical="center" wrapText="1"/>
    </xf>
    <xf numFmtId="0" fontId="0" fillId="0" borderId="14" xfId="0" applyBorder="1" applyAlignment="1">
      <alignment horizontal="center" vertical="center" wrapText="1"/>
    </xf>
    <xf numFmtId="0" fontId="45" fillId="0" borderId="14" xfId="0" applyFont="1" applyBorder="1" applyAlignment="1">
      <alignment horizontal="center" vertical="center" wrapText="1"/>
    </xf>
    <xf numFmtId="0" fontId="45" fillId="0" borderId="11" xfId="0" applyFont="1" applyBorder="1" applyAlignment="1">
      <alignment vertical="top" wrapText="1"/>
    </xf>
    <xf numFmtId="0" fontId="0" fillId="0" borderId="14" xfId="0" applyBorder="1" applyAlignment="1">
      <alignment vertical="top" wrapText="1"/>
    </xf>
    <xf numFmtId="0" fontId="45" fillId="0" borderId="11" xfId="0" applyFont="1" applyBorder="1" applyAlignment="1">
      <alignment horizontal="center" vertical="top" wrapText="1"/>
    </xf>
    <xf numFmtId="0" fontId="48" fillId="0" borderId="11" xfId="0" applyFont="1" applyBorder="1" applyAlignment="1">
      <alignment horizontal="center" vertical="top" wrapText="1"/>
    </xf>
    <xf numFmtId="0" fontId="44" fillId="0" borderId="10" xfId="0" applyFont="1" applyBorder="1" applyAlignment="1">
      <alignment horizontal="center" vertical="top" wrapText="1"/>
    </xf>
    <xf numFmtId="0" fontId="47" fillId="0" borderId="10" xfId="0" applyFont="1" applyBorder="1" applyAlignment="1">
      <alignment horizontal="center" vertical="top" wrapText="1"/>
    </xf>
    <xf numFmtId="0" fontId="45" fillId="0" borderId="10" xfId="0" applyFont="1" applyBorder="1" applyAlignment="1">
      <alignment horizontal="left" vertical="center" wrapText="1"/>
    </xf>
    <xf numFmtId="0" fontId="0" fillId="0" borderId="14" xfId="0" applyBorder="1" applyAlignment="1">
      <alignment horizontal="left" vertical="center" wrapText="1"/>
    </xf>
    <xf numFmtId="164" fontId="45" fillId="0" borderId="11"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54" fillId="0" borderId="10" xfId="0" applyFont="1" applyBorder="1" applyAlignment="1">
      <alignment horizontal="left" vertical="center" wrapText="1"/>
    </xf>
    <xf numFmtId="164" fontId="45" fillId="0" borderId="10" xfId="52" applyNumberFormat="1" applyFont="1" applyFill="1" applyBorder="1" applyAlignment="1">
      <alignment horizontal="center" vertical="center" wrapText="1"/>
      <protection/>
    </xf>
    <xf numFmtId="164" fontId="45" fillId="0" borderId="10" xfId="52" applyNumberFormat="1" applyFont="1" applyBorder="1" applyAlignment="1">
      <alignment horizontal="center" vertical="center" wrapText="1"/>
      <protection/>
    </xf>
    <xf numFmtId="0" fontId="45" fillId="0" borderId="10" xfId="0" applyFont="1" applyBorder="1" applyAlignment="1">
      <alignment horizontal="left" vertical="top" wrapText="1"/>
    </xf>
    <xf numFmtId="0" fontId="45" fillId="0" borderId="10" xfId="0" applyFont="1" applyBorder="1" applyAlignment="1">
      <alignment horizontal="center" vertical="top" wrapText="1"/>
    </xf>
    <xf numFmtId="0" fontId="0" fillId="0" borderId="10" xfId="0" applyBorder="1" applyAlignment="1">
      <alignment horizontal="center" vertical="top" wrapText="1"/>
    </xf>
    <xf numFmtId="2" fontId="45" fillId="0" borderId="10" xfId="0" applyNumberFormat="1" applyFont="1" applyBorder="1" applyAlignment="1">
      <alignment horizontal="center" vertical="center" wrapText="1"/>
    </xf>
    <xf numFmtId="2" fontId="45" fillId="0" borderId="10" xfId="0" applyNumberFormat="1" applyFont="1" applyFill="1" applyBorder="1" applyAlignment="1">
      <alignment horizontal="center" vertical="center"/>
    </xf>
    <xf numFmtId="164" fontId="45" fillId="0" borderId="10" xfId="0" applyNumberFormat="1" applyFont="1" applyBorder="1" applyAlignment="1">
      <alignment horizontal="center" vertical="top" wrapText="1"/>
    </xf>
    <xf numFmtId="164" fontId="47" fillId="0" borderId="10" xfId="0" applyNumberFormat="1" applyFont="1" applyBorder="1" applyAlignment="1">
      <alignment horizontal="center" vertical="top" wrapText="1"/>
    </xf>
    <xf numFmtId="164" fontId="0" fillId="0" borderId="10" xfId="0" applyNumberFormat="1" applyBorder="1" applyAlignment="1">
      <alignment horizontal="center" vertical="top" wrapText="1"/>
    </xf>
    <xf numFmtId="164" fontId="47" fillId="0" borderId="10" xfId="0" applyNumberFormat="1" applyFont="1" applyFill="1" applyBorder="1" applyAlignment="1">
      <alignment horizontal="center" vertical="center" wrapText="1"/>
    </xf>
    <xf numFmtId="0" fontId="45" fillId="0" borderId="10" xfId="0" applyFont="1" applyBorder="1" applyAlignment="1">
      <alignment vertical="center" wrapText="1"/>
    </xf>
    <xf numFmtId="0" fontId="47" fillId="0" borderId="10" xfId="0" applyFont="1" applyBorder="1" applyAlignment="1">
      <alignment vertical="center" wrapText="1"/>
    </xf>
    <xf numFmtId="0" fontId="0" fillId="0" borderId="14" xfId="0" applyBorder="1" applyAlignment="1">
      <alignment wrapText="1"/>
    </xf>
    <xf numFmtId="164" fontId="54" fillId="0" borderId="14" xfId="0" applyNumberFormat="1" applyFont="1" applyBorder="1" applyAlignment="1">
      <alignment horizontal="center" vertical="center" wrapText="1"/>
    </xf>
    <xf numFmtId="164" fontId="47" fillId="0" borderId="14" xfId="0" applyNumberFormat="1" applyFont="1" applyFill="1" applyBorder="1" applyAlignment="1">
      <alignment horizontal="center" vertical="center" wrapText="1"/>
    </xf>
    <xf numFmtId="0" fontId="44" fillId="0" borderId="10" xfId="0" applyFont="1" applyBorder="1" applyAlignment="1">
      <alignment horizontal="left" vertical="top" wrapText="1"/>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2" fontId="12" fillId="0" borderId="10" xfId="0" applyNumberFormat="1" applyFont="1" applyBorder="1" applyAlignment="1">
      <alignment horizontal="center" vertical="center"/>
    </xf>
    <xf numFmtId="0" fontId="45" fillId="0" borderId="10" xfId="0" applyFont="1" applyBorder="1" applyAlignment="1">
      <alignment vertical="top" wrapText="1"/>
    </xf>
    <xf numFmtId="0" fontId="45" fillId="0" borderId="10" xfId="0" applyFont="1" applyFill="1" applyBorder="1" applyAlignment="1">
      <alignment vertical="top" wrapText="1"/>
    </xf>
    <xf numFmtId="0" fontId="35" fillId="0" borderId="10" xfId="0" applyFont="1" applyBorder="1" applyAlignment="1">
      <alignment horizontal="center" vertical="top" wrapText="1"/>
    </xf>
    <xf numFmtId="0" fontId="45" fillId="0" borderId="10" xfId="0" applyFont="1" applyFill="1" applyBorder="1" applyAlignment="1">
      <alignment horizontal="left" vertical="center" wrapText="1"/>
    </xf>
    <xf numFmtId="0" fontId="0" fillId="0" borderId="10" xfId="0" applyBorder="1" applyAlignment="1">
      <alignment horizontal="center" wrapText="1"/>
    </xf>
    <xf numFmtId="0" fontId="49" fillId="0" borderId="10" xfId="0" applyFont="1" applyFill="1" applyBorder="1" applyAlignment="1">
      <alignment horizontal="center" vertical="center"/>
    </xf>
    <xf numFmtId="164" fontId="45" fillId="0" borderId="15" xfId="0" applyNumberFormat="1" applyFont="1" applyBorder="1" applyAlignment="1">
      <alignment horizontal="center" vertical="center" wrapText="1"/>
    </xf>
    <xf numFmtId="164" fontId="45" fillId="0" borderId="11" xfId="0" applyNumberFormat="1" applyFont="1" applyFill="1" applyBorder="1" applyAlignment="1">
      <alignment horizontal="center" vertical="center" wrapText="1"/>
    </xf>
    <xf numFmtId="0" fontId="0" fillId="0" borderId="14" xfId="0" applyBorder="1" applyAlignment="1">
      <alignment horizontal="center" wrapText="1"/>
    </xf>
    <xf numFmtId="164" fontId="45" fillId="0" borderId="13"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45" fillId="0" borderId="13" xfId="0" applyNumberFormat="1" applyFont="1" applyFill="1" applyBorder="1" applyAlignment="1">
      <alignment horizontal="center" vertical="center" wrapText="1"/>
    </xf>
    <xf numFmtId="164" fontId="55" fillId="0" borderId="10" xfId="0" applyNumberFormat="1" applyFont="1" applyFill="1" applyBorder="1" applyAlignment="1">
      <alignment horizontal="center" vertical="center" wrapText="1"/>
    </xf>
    <xf numFmtId="164" fontId="45" fillId="0" borderId="15" xfId="0" applyNumberFormat="1" applyFont="1" applyFill="1" applyBorder="1" applyAlignment="1">
      <alignment horizontal="center" vertical="center" wrapText="1"/>
    </xf>
    <xf numFmtId="164" fontId="45" fillId="0" borderId="15" xfId="0" applyNumberFormat="1" applyFont="1" applyBorder="1" applyAlignment="1">
      <alignment horizontal="center" vertical="center"/>
    </xf>
    <xf numFmtId="164" fontId="47" fillId="0" borderId="16" xfId="0" applyNumberFormat="1" applyFont="1" applyBorder="1" applyAlignment="1">
      <alignment horizontal="center" vertical="center" wrapText="1"/>
    </xf>
    <xf numFmtId="0" fontId="0" fillId="0" borderId="14" xfId="0" applyBorder="1" applyAlignment="1">
      <alignment horizontal="center" vertical="top" wrapText="1"/>
    </xf>
    <xf numFmtId="0" fontId="0" fillId="0" borderId="14" xfId="0" applyBorder="1" applyAlignment="1">
      <alignment vertical="top" wrapText="1"/>
    </xf>
    <xf numFmtId="0" fontId="0" fillId="0" borderId="14" xfId="0" applyBorder="1" applyAlignment="1">
      <alignment wrapText="1"/>
    </xf>
    <xf numFmtId="0" fontId="47" fillId="0" borderId="10" xfId="0" applyFont="1" applyBorder="1" applyAlignment="1">
      <alignment horizontal="center" vertical="top" wrapText="1"/>
    </xf>
    <xf numFmtId="164" fontId="47" fillId="0" borderId="10" xfId="0" applyNumberFormat="1" applyFont="1" applyBorder="1" applyAlignment="1">
      <alignment horizontal="center" vertical="center" wrapText="1"/>
    </xf>
    <xf numFmtId="0" fontId="0" fillId="0" borderId="10" xfId="0" applyBorder="1" applyAlignment="1">
      <alignment wrapText="1"/>
    </xf>
    <xf numFmtId="164" fontId="45" fillId="0" borderId="0" xfId="0" applyNumberFormat="1" applyFont="1" applyFill="1" applyAlignment="1">
      <alignment horizontal="center" vertical="center"/>
    </xf>
    <xf numFmtId="164" fontId="45" fillId="0" borderId="13" xfId="0" applyNumberFormat="1" applyFont="1" applyBorder="1" applyAlignment="1">
      <alignment horizontal="center" vertical="center"/>
    </xf>
    <xf numFmtId="164" fontId="55" fillId="0" borderId="10" xfId="0" applyNumberFormat="1" applyFont="1" applyBorder="1" applyAlignment="1">
      <alignment horizontal="center" vertical="center" wrapText="1"/>
    </xf>
    <xf numFmtId="164" fontId="55" fillId="0" borderId="10" xfId="0" applyNumberFormat="1" applyFont="1" applyBorder="1" applyAlignment="1">
      <alignment horizontal="center" vertical="center"/>
    </xf>
    <xf numFmtId="164" fontId="45" fillId="0" borderId="0" xfId="0" applyNumberFormat="1" applyFont="1" applyAlignment="1">
      <alignment horizontal="center" vertical="center"/>
    </xf>
    <xf numFmtId="164" fontId="45" fillId="0" borderId="11" xfId="0" applyNumberFormat="1" applyFont="1" applyFill="1" applyBorder="1" applyAlignment="1">
      <alignment horizontal="center" vertical="center"/>
    </xf>
    <xf numFmtId="164" fontId="47" fillId="0" borderId="11" xfId="0" applyNumberFormat="1" applyFont="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10"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xf>
    <xf numFmtId="164" fontId="47" fillId="0" borderId="10" xfId="0" applyNumberFormat="1" applyFont="1" applyBorder="1" applyAlignment="1">
      <alignment horizontal="center" vertical="center"/>
    </xf>
    <xf numFmtId="0" fontId="35" fillId="0" borderId="10" xfId="0" applyFont="1" applyBorder="1" applyAlignment="1">
      <alignment/>
    </xf>
    <xf numFmtId="0" fontId="45" fillId="0" borderId="14" xfId="0" applyFont="1" applyBorder="1" applyAlignment="1">
      <alignment horizontal="left" vertical="center" wrapText="1"/>
    </xf>
    <xf numFmtId="164" fontId="45" fillId="0" borderId="14" xfId="0" applyNumberFormat="1" applyFont="1" applyBorder="1" applyAlignment="1">
      <alignment horizontal="center" vertical="center" wrapText="1"/>
    </xf>
    <xf numFmtId="0" fontId="35" fillId="0" borderId="10" xfId="0" applyFont="1" applyBorder="1" applyAlignment="1">
      <alignment vertical="top" wrapText="1"/>
    </xf>
    <xf numFmtId="164" fontId="49" fillId="0" borderId="0" xfId="0" applyNumberFormat="1" applyFont="1" applyAlignment="1">
      <alignment horizontal="center" vertical="center"/>
    </xf>
    <xf numFmtId="164" fontId="45" fillId="0" borderId="11" xfId="0" applyNumberFormat="1" applyFont="1" applyBorder="1" applyAlignment="1">
      <alignment horizontal="center" vertical="center"/>
    </xf>
    <xf numFmtId="0" fontId="45" fillId="0" borderId="10" xfId="0" applyFont="1" applyBorder="1" applyAlignment="1">
      <alignment horizontal="center" vertical="top" wrapText="1"/>
    </xf>
    <xf numFmtId="0" fontId="45" fillId="0" borderId="10" xfId="0" applyFont="1" applyBorder="1" applyAlignment="1">
      <alignment horizontal="left" vertical="top" wrapText="1"/>
    </xf>
    <xf numFmtId="0" fontId="45" fillId="0" borderId="10" xfId="0" applyFont="1" applyBorder="1" applyAlignment="1">
      <alignment horizontal="center" vertical="center" wrapText="1"/>
    </xf>
    <xf numFmtId="0" fontId="44" fillId="0" borderId="11" xfId="0" applyFont="1" applyBorder="1" applyAlignment="1">
      <alignment horizontal="center" vertical="top" wrapText="1"/>
    </xf>
    <xf numFmtId="0" fontId="44" fillId="0" borderId="10" xfId="0" applyFont="1" applyBorder="1" applyAlignment="1">
      <alignment horizontal="center" vertical="top" wrapText="1"/>
    </xf>
    <xf numFmtId="0" fontId="45" fillId="0" borderId="10" xfId="0" applyFont="1" applyBorder="1" applyAlignment="1">
      <alignment horizontal="left" vertical="center" wrapText="1"/>
    </xf>
    <xf numFmtId="0" fontId="45" fillId="0" borderId="10" xfId="0" applyFont="1" applyBorder="1" applyAlignment="1">
      <alignment vertical="top" wrapText="1"/>
    </xf>
    <xf numFmtId="0" fontId="44" fillId="0" borderId="10" xfId="0" applyFont="1" applyBorder="1" applyAlignment="1">
      <alignment horizontal="center" vertical="center" wrapText="1"/>
    </xf>
    <xf numFmtId="164" fontId="47" fillId="0" borderId="10" xfId="0" applyNumberFormat="1" applyFont="1" applyFill="1" applyBorder="1" applyAlignment="1">
      <alignment horizontal="center" vertical="center"/>
    </xf>
    <xf numFmtId="0" fontId="46" fillId="0" borderId="11" xfId="0" applyFont="1" applyBorder="1" applyAlignment="1">
      <alignment vertical="center" wrapText="1"/>
    </xf>
    <xf numFmtId="164" fontId="44" fillId="0" borderId="10" xfId="0" applyNumberFormat="1" applyFont="1" applyBorder="1" applyAlignment="1">
      <alignment horizontal="center" vertical="center" wrapText="1"/>
    </xf>
    <xf numFmtId="0" fontId="44" fillId="34" borderId="10" xfId="0" applyFont="1" applyFill="1" applyBorder="1" applyAlignment="1">
      <alignment horizontal="center" vertical="center"/>
    </xf>
    <xf numFmtId="0" fontId="44" fillId="34" borderId="10" xfId="0" applyFont="1" applyFill="1" applyBorder="1" applyAlignment="1">
      <alignment horizontal="center" vertical="center" wrapText="1"/>
    </xf>
    <xf numFmtId="0" fontId="44" fillId="0" borderId="10" xfId="0" applyFont="1" applyBorder="1" applyAlignment="1">
      <alignment horizontal="left" vertical="center" wrapText="1"/>
    </xf>
    <xf numFmtId="164" fontId="44" fillId="0" borderId="13" xfId="0" applyNumberFormat="1" applyFont="1" applyBorder="1" applyAlignment="1">
      <alignment horizontal="center" vertical="center" wrapText="1"/>
    </xf>
    <xf numFmtId="164" fontId="44" fillId="0" borderId="11" xfId="0" applyNumberFormat="1" applyFont="1" applyBorder="1" applyAlignment="1">
      <alignment horizontal="center" vertical="center" wrapText="1"/>
    </xf>
    <xf numFmtId="164" fontId="44" fillId="34" borderId="13" xfId="0" applyNumberFormat="1" applyFont="1" applyFill="1" applyBorder="1" applyAlignment="1">
      <alignment horizontal="center" vertical="center" wrapText="1"/>
    </xf>
    <xf numFmtId="164" fontId="44" fillId="0" borderId="17" xfId="0" applyNumberFormat="1" applyFont="1" applyBorder="1" applyAlignment="1">
      <alignment horizontal="center" vertical="center" wrapText="1"/>
    </xf>
    <xf numFmtId="164" fontId="44" fillId="0" borderId="15" xfId="0" applyNumberFormat="1" applyFont="1" applyBorder="1" applyAlignment="1">
      <alignment horizontal="center" vertical="center" wrapText="1"/>
    </xf>
    <xf numFmtId="164" fontId="44" fillId="0" borderId="13" xfId="0" applyNumberFormat="1" applyFont="1" applyFill="1" applyBorder="1" applyAlignment="1">
      <alignment horizontal="center" vertical="center" wrapText="1"/>
    </xf>
    <xf numFmtId="164" fontId="44" fillId="0" borderId="16"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0" fontId="45" fillId="0" borderId="10" xfId="0" applyFont="1" applyBorder="1" applyAlignment="1">
      <alignment horizontal="center" vertical="top" wrapText="1"/>
    </xf>
    <xf numFmtId="0" fontId="44" fillId="0" borderId="10" xfId="0" applyFont="1" applyBorder="1" applyAlignment="1">
      <alignment horizontal="center" vertical="top" wrapText="1"/>
    </xf>
    <xf numFmtId="0" fontId="44" fillId="0" borderId="10" xfId="0" applyFont="1" applyBorder="1" applyAlignment="1">
      <alignment vertical="top" wrapText="1"/>
    </xf>
    <xf numFmtId="0" fontId="44" fillId="0" borderId="10" xfId="0" applyFont="1" applyBorder="1" applyAlignment="1">
      <alignment horizontal="center" vertical="center" wrapText="1"/>
    </xf>
    <xf numFmtId="164" fontId="44"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164"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xf>
    <xf numFmtId="0" fontId="44" fillId="0" borderId="10" xfId="0" applyFont="1" applyFill="1" applyBorder="1" applyAlignment="1">
      <alignment vertical="top" wrapText="1"/>
    </xf>
    <xf numFmtId="0" fontId="44" fillId="0" borderId="11" xfId="0" applyFont="1" applyBorder="1" applyAlignment="1">
      <alignment horizontal="center" vertical="center" wrapText="1"/>
    </xf>
    <xf numFmtId="164" fontId="44" fillId="0" borderId="17" xfId="0" applyNumberFormat="1" applyFont="1" applyFill="1" applyBorder="1" applyAlignment="1">
      <alignment horizontal="center" vertical="center" wrapText="1"/>
    </xf>
    <xf numFmtId="164"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164" fontId="44" fillId="0" borderId="11" xfId="0" applyNumberFormat="1" applyFont="1" applyFill="1" applyBorder="1" applyAlignment="1">
      <alignment horizontal="center" vertical="center" wrapText="1"/>
    </xf>
    <xf numFmtId="0" fontId="44" fillId="0" borderId="11" xfId="0" applyFont="1" applyFill="1" applyBorder="1" applyAlignment="1">
      <alignment vertical="top" wrapText="1"/>
    </xf>
    <xf numFmtId="3" fontId="44" fillId="0" borderId="10" xfId="0" applyNumberFormat="1" applyFont="1" applyFill="1" applyBorder="1" applyAlignment="1">
      <alignment horizontal="center" vertical="center" wrapText="1"/>
    </xf>
    <xf numFmtId="165" fontId="44"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165" fontId="44" fillId="0" borderId="11" xfId="0" applyNumberFormat="1" applyFont="1" applyBorder="1" applyAlignment="1">
      <alignment horizontal="center" vertical="center" wrapText="1"/>
    </xf>
    <xf numFmtId="165" fontId="44" fillId="0" borderId="11" xfId="0" applyNumberFormat="1" applyFont="1" applyFill="1" applyBorder="1" applyAlignment="1">
      <alignment horizontal="center" vertical="center" wrapText="1"/>
    </xf>
    <xf numFmtId="165" fontId="44" fillId="0" borderId="14" xfId="0" applyNumberFormat="1" applyFont="1" applyBorder="1" applyAlignment="1">
      <alignment horizontal="center" vertical="center" wrapText="1"/>
    </xf>
    <xf numFmtId="164" fontId="44" fillId="0" borderId="16"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64" fontId="44" fillId="0" borderId="15" xfId="0" applyNumberFormat="1" applyFont="1" applyFill="1" applyBorder="1" applyAlignment="1">
      <alignment horizontal="center" vertical="center" wrapText="1"/>
    </xf>
    <xf numFmtId="0" fontId="45" fillId="34" borderId="0" xfId="0" applyFont="1" applyFill="1" applyAlignment="1">
      <alignment horizontal="center" vertical="center" wrapText="1"/>
    </xf>
    <xf numFmtId="0" fontId="44" fillId="0" borderId="10" xfId="0" applyFont="1" applyBorder="1" applyAlignment="1">
      <alignment horizontal="center" vertical="center" wrapText="1"/>
    </xf>
    <xf numFmtId="164" fontId="44" fillId="0" borderId="10"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top" wrapText="1"/>
    </xf>
    <xf numFmtId="0" fontId="44" fillId="0" borderId="15" xfId="0" applyFont="1" applyBorder="1" applyAlignment="1">
      <alignment horizontal="center" vertical="center" wrapText="1"/>
    </xf>
    <xf numFmtId="0" fontId="44" fillId="0" borderId="11" xfId="0" applyFont="1" applyBorder="1" applyAlignment="1">
      <alignment vertical="center" wrapText="1"/>
    </xf>
    <xf numFmtId="0" fontId="44" fillId="0" borderId="10" xfId="0" applyFont="1" applyFill="1" applyBorder="1" applyAlignment="1">
      <alignment vertical="center" wrapText="1"/>
    </xf>
    <xf numFmtId="165" fontId="44" fillId="0" borderId="10" xfId="0" applyNumberFormat="1" applyFont="1" applyFill="1" applyBorder="1" applyAlignment="1">
      <alignment horizontal="center" vertical="center" wrapText="1"/>
    </xf>
    <xf numFmtId="0" fontId="45" fillId="0" borderId="11" xfId="0" applyFont="1" applyBorder="1"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45" fillId="0" borderId="11" xfId="0" applyFont="1" applyBorder="1" applyAlignment="1">
      <alignment horizontal="left" vertical="top" wrapText="1"/>
    </xf>
    <xf numFmtId="0" fontId="0" fillId="0" borderId="18" xfId="0" applyBorder="1" applyAlignment="1">
      <alignment vertical="top" wrapText="1"/>
    </xf>
    <xf numFmtId="0" fontId="0" fillId="0" borderId="14" xfId="0" applyBorder="1" applyAlignment="1">
      <alignment vertical="top" wrapText="1"/>
    </xf>
    <xf numFmtId="0" fontId="45" fillId="0" borderId="11" xfId="0" applyFont="1" applyBorder="1" applyAlignment="1">
      <alignment horizontal="center" vertical="center" wrapText="1"/>
    </xf>
    <xf numFmtId="0" fontId="0" fillId="0" borderId="18" xfId="0" applyBorder="1" applyAlignment="1">
      <alignment wrapText="1"/>
    </xf>
    <xf numFmtId="0" fontId="0" fillId="0" borderId="14" xfId="0" applyBorder="1" applyAlignment="1">
      <alignment wrapText="1"/>
    </xf>
    <xf numFmtId="0" fontId="45" fillId="0" borderId="10" xfId="0" applyFont="1" applyBorder="1" applyAlignment="1">
      <alignment horizontal="center" vertical="top" wrapText="1"/>
    </xf>
    <xf numFmtId="0" fontId="0" fillId="0" borderId="10" xfId="0" applyBorder="1" applyAlignment="1">
      <alignment horizontal="center" vertical="top" wrapText="1"/>
    </xf>
    <xf numFmtId="0" fontId="45" fillId="0" borderId="10" xfId="0" applyFont="1" applyBorder="1" applyAlignment="1">
      <alignment horizontal="left" vertical="top" wrapText="1"/>
    </xf>
    <xf numFmtId="0" fontId="0" fillId="0" borderId="10" xfId="0" applyBorder="1" applyAlignment="1">
      <alignment vertical="top" wrapText="1"/>
    </xf>
    <xf numFmtId="0" fontId="45" fillId="0" borderId="10" xfId="0" applyFont="1" applyBorder="1" applyAlignment="1">
      <alignment horizontal="center" vertical="center" wrapText="1"/>
    </xf>
    <xf numFmtId="0" fontId="0" fillId="0" borderId="10" xfId="0" applyBorder="1" applyAlignment="1">
      <alignment wrapText="1"/>
    </xf>
    <xf numFmtId="0" fontId="0" fillId="0" borderId="18" xfId="0" applyBorder="1" applyAlignment="1">
      <alignment horizontal="center" wrapText="1"/>
    </xf>
    <xf numFmtId="0" fontId="0" fillId="0" borderId="14" xfId="0" applyBorder="1" applyAlignment="1">
      <alignment horizontal="center" wrapText="1"/>
    </xf>
    <xf numFmtId="49" fontId="45" fillId="0" borderId="11" xfId="0" applyNumberFormat="1" applyFont="1" applyBorder="1" applyAlignment="1">
      <alignment horizontal="center" vertical="top" wrapText="1"/>
    </xf>
    <xf numFmtId="0" fontId="49" fillId="33" borderId="11" xfId="0" applyFont="1" applyFill="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47" fillId="0" borderId="10" xfId="0" applyFont="1" applyBorder="1" applyAlignment="1">
      <alignment horizontal="center" vertical="top" wrapText="1"/>
    </xf>
    <xf numFmtId="0" fontId="47" fillId="0" borderId="13" xfId="0" applyFont="1" applyBorder="1" applyAlignment="1">
      <alignment horizontal="center" vertical="top" wrapText="1"/>
    </xf>
    <xf numFmtId="0" fontId="35" fillId="0" borderId="19" xfId="0" applyFont="1" applyBorder="1" applyAlignment="1">
      <alignment vertical="top" wrapText="1"/>
    </xf>
    <xf numFmtId="0" fontId="35" fillId="0" borderId="20" xfId="0" applyFont="1" applyBorder="1" applyAlignment="1">
      <alignment vertical="top" wrapText="1"/>
    </xf>
    <xf numFmtId="0" fontId="49" fillId="0" borderId="17" xfId="0" applyFont="1" applyBorder="1" applyAlignment="1">
      <alignment vertical="center" wrapText="1"/>
    </xf>
    <xf numFmtId="0" fontId="0" fillId="0" borderId="21" xfId="0" applyBorder="1" applyAlignment="1">
      <alignment wrapText="1"/>
    </xf>
    <xf numFmtId="0" fontId="48" fillId="0" borderId="11" xfId="0" applyFont="1" applyBorder="1" applyAlignment="1">
      <alignment horizontal="center" vertical="top" wrapText="1"/>
    </xf>
    <xf numFmtId="0" fontId="0" fillId="0" borderId="18" xfId="0" applyFont="1" applyBorder="1" applyAlignment="1">
      <alignment horizontal="center" vertical="top" wrapText="1"/>
    </xf>
    <xf numFmtId="0" fontId="0" fillId="0" borderId="14" xfId="0" applyFont="1" applyBorder="1" applyAlignment="1">
      <alignment horizontal="center"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ont="1" applyBorder="1" applyAlignment="1">
      <alignment horizontal="center" wrapText="1"/>
    </xf>
    <xf numFmtId="0" fontId="45" fillId="0" borderId="14" xfId="0" applyFont="1" applyBorder="1" applyAlignment="1">
      <alignment horizontal="center" vertical="top" wrapText="1"/>
    </xf>
    <xf numFmtId="0" fontId="45" fillId="0" borderId="14" xfId="0" applyFont="1" applyBorder="1" applyAlignment="1">
      <alignment horizontal="left" vertical="top" wrapText="1"/>
    </xf>
    <xf numFmtId="0" fontId="45" fillId="0" borderId="14" xfId="0" applyFont="1" applyBorder="1" applyAlignment="1">
      <alignment horizontal="center" vertical="center" wrapText="1"/>
    </xf>
    <xf numFmtId="0" fontId="45" fillId="0" borderId="11" xfId="0" applyFont="1" applyBorder="1" applyAlignment="1">
      <alignment horizontal="left" vertical="center" wrapText="1"/>
    </xf>
    <xf numFmtId="0" fontId="0" fillId="0" borderId="14" xfId="0" applyBorder="1" applyAlignment="1">
      <alignment horizontal="left" wrapText="1"/>
    </xf>
    <xf numFmtId="164" fontId="45" fillId="0" borderId="11" xfId="0" applyNumberFormat="1" applyFont="1" applyBorder="1" applyAlignment="1">
      <alignment horizontal="center" vertical="center" wrapText="1"/>
    </xf>
    <xf numFmtId="164" fontId="0" fillId="0" borderId="14" xfId="0" applyNumberFormat="1" applyBorder="1" applyAlignment="1">
      <alignment horizontal="center" vertical="center" wrapText="1"/>
    </xf>
    <xf numFmtId="164" fontId="45" fillId="0" borderId="11" xfId="0" applyNumberFormat="1" applyFont="1" applyFill="1" applyBorder="1" applyAlignment="1">
      <alignment horizontal="center" vertical="center" wrapText="1"/>
    </xf>
    <xf numFmtId="164" fontId="45" fillId="0" borderId="11" xfId="0" applyNumberFormat="1" applyFont="1" applyBorder="1" applyAlignment="1">
      <alignment horizontal="center" vertical="center"/>
    </xf>
    <xf numFmtId="164" fontId="0" fillId="0" borderId="14" xfId="0" applyNumberFormat="1" applyBorder="1" applyAlignment="1">
      <alignment horizontal="center" vertical="center"/>
    </xf>
    <xf numFmtId="0" fontId="0" fillId="0" borderId="18" xfId="0" applyBorder="1" applyAlignment="1">
      <alignment horizontal="left" vertical="top" wrapText="1"/>
    </xf>
    <xf numFmtId="0" fontId="0" fillId="0" borderId="14" xfId="0" applyBorder="1" applyAlignment="1">
      <alignment horizontal="left" vertical="top" wrapText="1"/>
    </xf>
    <xf numFmtId="0" fontId="35" fillId="0" borderId="19" xfId="0" applyFont="1" applyBorder="1" applyAlignment="1">
      <alignment wrapText="1"/>
    </xf>
    <xf numFmtId="0" fontId="35" fillId="0" borderId="15" xfId="0" applyFont="1" applyBorder="1" applyAlignment="1">
      <alignment wrapText="1"/>
    </xf>
    <xf numFmtId="0" fontId="45" fillId="0" borderId="11" xfId="0" applyFont="1" applyFill="1" applyBorder="1" applyAlignment="1">
      <alignment horizontal="center" vertical="top" wrapText="1"/>
    </xf>
    <xf numFmtId="0" fontId="45" fillId="0"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0" fillId="0" borderId="11" xfId="0" applyBorder="1" applyAlignment="1">
      <alignment horizontal="center" vertical="top" wrapText="1"/>
    </xf>
    <xf numFmtId="0" fontId="0" fillId="0" borderId="11" xfId="0" applyBorder="1" applyAlignment="1">
      <alignment horizontal="left" vertical="top" wrapText="1"/>
    </xf>
    <xf numFmtId="0" fontId="0" fillId="0" borderId="11" xfId="0" applyBorder="1" applyAlignment="1">
      <alignment horizontal="center" vertical="center" wrapText="1"/>
    </xf>
    <xf numFmtId="0" fontId="48" fillId="0" borderId="13" xfId="0" applyFont="1" applyBorder="1" applyAlignment="1">
      <alignment horizontal="center" vertical="top" wrapText="1"/>
    </xf>
    <xf numFmtId="0" fontId="0" fillId="0" borderId="19" xfId="0" applyBorder="1" applyAlignment="1">
      <alignment horizontal="center" vertical="top" wrapText="1"/>
    </xf>
    <xf numFmtId="0" fontId="0" fillId="0" borderId="15" xfId="0" applyBorder="1" applyAlignment="1">
      <alignment horizontal="center" vertical="top" wrapText="1"/>
    </xf>
    <xf numFmtId="0" fontId="44" fillId="0" borderId="10" xfId="0" applyFont="1" applyBorder="1" applyAlignment="1">
      <alignment horizontal="center" vertical="top" wrapText="1"/>
    </xf>
    <xf numFmtId="0" fontId="0" fillId="0" borderId="10" xfId="0" applyFont="1" applyBorder="1" applyAlignment="1">
      <alignment horizontal="center" vertical="top" wrapText="1"/>
    </xf>
    <xf numFmtId="0" fontId="45" fillId="0" borderId="11" xfId="0" applyFont="1" applyBorder="1" applyAlignment="1">
      <alignment vertical="top" wrapText="1"/>
    </xf>
    <xf numFmtId="0" fontId="45" fillId="0" borderId="14" xfId="0" applyFont="1" applyBorder="1" applyAlignment="1">
      <alignment vertical="top" wrapText="1"/>
    </xf>
    <xf numFmtId="0" fontId="44" fillId="0" borderId="11" xfId="0" applyFont="1" applyBorder="1" applyAlignment="1">
      <alignment horizontal="center" vertical="top" wrapText="1"/>
    </xf>
    <xf numFmtId="0" fontId="44" fillId="0" borderId="0" xfId="0" applyFont="1" applyBorder="1" applyAlignment="1">
      <alignment horizontal="center" vertical="center" wrapText="1"/>
    </xf>
    <xf numFmtId="0" fontId="48" fillId="0" borderId="10" xfId="0" applyFont="1" applyBorder="1" applyAlignment="1">
      <alignment horizontal="center" vertical="top" wrapText="1"/>
    </xf>
    <xf numFmtId="0" fontId="44" fillId="0" borderId="10" xfId="0" applyFont="1" applyBorder="1" applyAlignment="1">
      <alignment horizontal="left" vertical="top" wrapText="1" indent="5"/>
    </xf>
    <xf numFmtId="0" fontId="44" fillId="0" borderId="11" xfId="0" applyFont="1" applyBorder="1" applyAlignment="1">
      <alignment horizontal="left" vertical="top" wrapText="1" indent="5"/>
    </xf>
    <xf numFmtId="0" fontId="44" fillId="0" borderId="10" xfId="0" applyFont="1" applyBorder="1" applyAlignment="1">
      <alignment vertical="top" wrapText="1"/>
    </xf>
    <xf numFmtId="0" fontId="44" fillId="0" borderId="14" xfId="0" applyFont="1" applyBorder="1" applyAlignment="1">
      <alignment vertical="top" wrapText="1"/>
    </xf>
    <xf numFmtId="0" fontId="48" fillId="0" borderId="13"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5" xfId="0" applyFont="1" applyBorder="1" applyAlignment="1">
      <alignment horizontal="center" vertical="center" wrapText="1"/>
    </xf>
    <xf numFmtId="0" fontId="44" fillId="0" borderId="0" xfId="0" applyFont="1" applyBorder="1" applyAlignment="1">
      <alignment horizontal="left" vertical="top" wrapText="1"/>
    </xf>
    <xf numFmtId="0" fontId="48" fillId="0" borderId="19" xfId="0" applyFont="1" applyBorder="1" applyAlignment="1">
      <alignment horizontal="center" vertical="top" wrapText="1"/>
    </xf>
    <xf numFmtId="0" fontId="48" fillId="0" borderId="15" xfId="0" applyFont="1" applyBorder="1" applyAlignment="1">
      <alignment horizontal="center" vertical="top" wrapText="1"/>
    </xf>
    <xf numFmtId="0" fontId="35" fillId="0" borderId="19"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horizontal="center" vertical="center" wrapText="1"/>
    </xf>
    <xf numFmtId="0" fontId="45" fillId="0" borderId="10" xfId="0" applyFont="1" applyBorder="1" applyAlignment="1">
      <alignment horizontal="left" vertical="center" wrapText="1"/>
    </xf>
    <xf numFmtId="0" fontId="0" fillId="0" borderId="10" xfId="0" applyFont="1" applyBorder="1" applyAlignment="1">
      <alignment/>
    </xf>
    <xf numFmtId="0" fontId="44" fillId="0" borderId="13" xfId="0" applyFont="1" applyBorder="1" applyAlignment="1">
      <alignment horizontal="left" vertical="center" wrapText="1"/>
    </xf>
    <xf numFmtId="0" fontId="0" fillId="0" borderId="19" xfId="0" applyFont="1" applyBorder="1" applyAlignment="1">
      <alignment/>
    </xf>
    <xf numFmtId="0" fontId="0" fillId="0" borderId="15" xfId="0" applyFont="1" applyBorder="1" applyAlignment="1">
      <alignment/>
    </xf>
    <xf numFmtId="0" fontId="45" fillId="0" borderId="18" xfId="0" applyFont="1" applyBorder="1" applyAlignment="1">
      <alignment horizontal="center" vertical="top" wrapText="1"/>
    </xf>
    <xf numFmtId="0" fontId="47" fillId="0" borderId="11" xfId="0" applyFont="1" applyBorder="1" applyAlignment="1">
      <alignment horizontal="left" vertical="center" wrapText="1"/>
    </xf>
    <xf numFmtId="0" fontId="0" fillId="0" borderId="14" xfId="0" applyBorder="1" applyAlignment="1">
      <alignment vertical="center" wrapText="1"/>
    </xf>
    <xf numFmtId="0" fontId="44" fillId="0" borderId="11" xfId="0" applyFont="1" applyFill="1" applyBorder="1" applyAlignment="1">
      <alignment horizontal="center" vertical="top" wrapText="1"/>
    </xf>
    <xf numFmtId="0" fontId="45" fillId="0" borderId="11" xfId="0" applyFont="1" applyFill="1" applyBorder="1" applyAlignment="1">
      <alignment vertical="top" wrapText="1"/>
    </xf>
    <xf numFmtId="0" fontId="45" fillId="0" borderId="11" xfId="0" applyFont="1" applyBorder="1" applyAlignment="1">
      <alignment horizontal="justify" vertical="top" wrapText="1"/>
    </xf>
    <xf numFmtId="0" fontId="0" fillId="0" borderId="18" xfId="0" applyBorder="1" applyAlignment="1">
      <alignment horizontal="justify" vertical="top" wrapText="1"/>
    </xf>
    <xf numFmtId="0" fontId="0" fillId="0" borderId="14" xfId="0" applyBorder="1" applyAlignment="1">
      <alignment horizontal="justify" vertical="top"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35" fillId="0" borderId="19" xfId="0" applyFont="1" applyBorder="1" applyAlignment="1">
      <alignment horizontal="center" vertical="top" wrapText="1"/>
    </xf>
    <xf numFmtId="0" fontId="35" fillId="0" borderId="15" xfId="0" applyFont="1" applyBorder="1" applyAlignment="1">
      <alignment horizontal="center" vertical="top" wrapText="1"/>
    </xf>
    <xf numFmtId="0" fontId="45" fillId="0" borderId="10" xfId="0" applyFont="1" applyFill="1" applyBorder="1" applyAlignment="1">
      <alignment horizontal="center" vertical="top" wrapText="1"/>
    </xf>
    <xf numFmtId="0" fontId="45" fillId="0" borderId="10" xfId="0" applyFont="1" applyFill="1" applyBorder="1" applyAlignment="1">
      <alignment vertical="top" wrapText="1"/>
    </xf>
    <xf numFmtId="0" fontId="45" fillId="0" borderId="10" xfId="0" applyFont="1" applyBorder="1" applyAlignment="1">
      <alignment vertical="top" wrapText="1"/>
    </xf>
    <xf numFmtId="0" fontId="0" fillId="0" borderId="10" xfId="0" applyBorder="1" applyAlignment="1">
      <alignment horizontal="center" wrapText="1"/>
    </xf>
    <xf numFmtId="49" fontId="45" fillId="0" borderId="11" xfId="0" applyNumberFormat="1" applyFont="1" applyFill="1" applyBorder="1" applyAlignment="1">
      <alignment horizontal="center" vertical="top" wrapText="1"/>
    </xf>
    <xf numFmtId="0" fontId="44" fillId="0" borderId="0" xfId="0" applyFont="1" applyAlignment="1">
      <alignment horizontal="center" wrapText="1"/>
    </xf>
    <xf numFmtId="0" fontId="44" fillId="0" borderId="10" xfId="0" applyFont="1" applyBorder="1" applyAlignment="1">
      <alignment horizontal="center" vertical="center"/>
    </xf>
    <xf numFmtId="0" fontId="44" fillId="0" borderId="14" xfId="0" applyFont="1" applyBorder="1" applyAlignment="1">
      <alignment horizontal="center" vertical="top" wrapText="1"/>
    </xf>
    <xf numFmtId="0" fontId="48" fillId="0" borderId="18" xfId="0" applyFont="1" applyBorder="1" applyAlignment="1">
      <alignment horizontal="center" vertical="top" wrapText="1"/>
    </xf>
    <xf numFmtId="0" fontId="35" fillId="0" borderId="22" xfId="0" applyFont="1" applyBorder="1" applyAlignment="1">
      <alignment wrapText="1"/>
    </xf>
    <xf numFmtId="0" fontId="44" fillId="0" borderId="18" xfId="0" applyFont="1" applyBorder="1" applyAlignment="1">
      <alignment horizontal="center" vertical="top" wrapText="1"/>
    </xf>
    <xf numFmtId="0" fontId="44" fillId="0" borderId="10" xfId="0" applyFont="1" applyBorder="1" applyAlignment="1">
      <alignment horizontal="center" vertical="center" wrapText="1"/>
    </xf>
    <xf numFmtId="164" fontId="44" fillId="0" borderId="10" xfId="0" applyNumberFormat="1" applyFont="1" applyBorder="1" applyAlignment="1">
      <alignment horizontal="center" vertical="center" wrapText="1"/>
    </xf>
    <xf numFmtId="164" fontId="44" fillId="0" borderId="18" xfId="0" applyNumberFormat="1" applyFont="1" applyFill="1" applyBorder="1" applyAlignment="1">
      <alignment horizontal="center" vertical="center" wrapText="1"/>
    </xf>
    <xf numFmtId="164" fontId="44" fillId="0" borderId="14" xfId="0" applyNumberFormat="1" applyFont="1" applyFill="1" applyBorder="1" applyAlignment="1">
      <alignment horizontal="center" vertical="center" wrapText="1"/>
    </xf>
    <xf numFmtId="0" fontId="48" fillId="0" borderId="14" xfId="0" applyFont="1" applyBorder="1" applyAlignment="1">
      <alignment horizontal="center" vertical="top" wrapText="1"/>
    </xf>
    <xf numFmtId="0" fontId="44" fillId="0" borderId="0" xfId="0" applyFont="1" applyBorder="1" applyAlignment="1">
      <alignment horizontal="center" vertical="top" wrapText="1"/>
    </xf>
    <xf numFmtId="0" fontId="44" fillId="0" borderId="11" xfId="0" applyFont="1" applyBorder="1" applyAlignment="1">
      <alignment horizontal="center" vertical="center" wrapText="1"/>
    </xf>
    <xf numFmtId="164" fontId="44" fillId="0" borderId="11"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65"/>
  <sheetViews>
    <sheetView tabSelected="1" zoomScalePageLayoutView="0" workbookViewId="0" topLeftCell="A1">
      <selection activeCell="G11" sqref="G11:G12"/>
    </sheetView>
  </sheetViews>
  <sheetFormatPr defaultColWidth="9.140625" defaultRowHeight="15"/>
  <cols>
    <col min="1" max="1" width="5.57421875" style="0" customWidth="1"/>
    <col min="2" max="2" width="20.57421875" style="0" customWidth="1"/>
    <col min="3" max="4" width="15.140625" style="42" customWidth="1"/>
    <col min="5" max="5" width="12.421875" style="0" customWidth="1"/>
    <col min="6" max="6" width="11.8515625" style="0" customWidth="1"/>
    <col min="7" max="8" width="11.7109375" style="0" customWidth="1"/>
    <col min="9" max="9" width="12.28125" style="0" customWidth="1"/>
    <col min="10" max="10" width="10.421875" style="27" customWidth="1"/>
    <col min="11" max="12" width="10.8515625" style="0" customWidth="1"/>
    <col min="13" max="13" width="24.140625" style="38" customWidth="1"/>
  </cols>
  <sheetData>
    <row r="1" spans="10:13" ht="62.25" customHeight="1">
      <c r="J1" s="322" t="s">
        <v>10</v>
      </c>
      <c r="K1" s="322"/>
      <c r="L1" s="322"/>
      <c r="M1" s="322"/>
    </row>
    <row r="2" spans="10:14" ht="15.75" customHeight="1">
      <c r="J2" s="76"/>
      <c r="K2" s="7"/>
      <c r="L2" s="7"/>
      <c r="M2" s="88"/>
      <c r="N2" s="97"/>
    </row>
    <row r="3" spans="13:14" ht="15">
      <c r="M3" s="98"/>
      <c r="N3" s="97"/>
    </row>
    <row r="4" spans="1:13" ht="32.25" customHeight="1">
      <c r="A4" s="322" t="s">
        <v>579</v>
      </c>
      <c r="B4" s="322"/>
      <c r="C4" s="322"/>
      <c r="D4" s="322"/>
      <c r="E4" s="322"/>
      <c r="F4" s="322"/>
      <c r="G4" s="322"/>
      <c r="H4" s="322"/>
      <c r="I4" s="322"/>
      <c r="J4" s="322"/>
      <c r="K4" s="322"/>
      <c r="L4" s="322"/>
      <c r="M4" s="322"/>
    </row>
    <row r="5" ht="15"/>
    <row r="6" spans="1:13" ht="17.25" customHeight="1">
      <c r="A6" s="317" t="s">
        <v>0</v>
      </c>
      <c r="B6" s="317" t="s">
        <v>680</v>
      </c>
      <c r="C6" s="317" t="s">
        <v>580</v>
      </c>
      <c r="D6" s="321" t="s">
        <v>581</v>
      </c>
      <c r="E6" s="317" t="s">
        <v>582</v>
      </c>
      <c r="F6" s="317"/>
      <c r="G6" s="317"/>
      <c r="H6" s="317"/>
      <c r="I6" s="317"/>
      <c r="J6" s="317"/>
      <c r="K6" s="317"/>
      <c r="L6" s="317"/>
      <c r="M6" s="32"/>
    </row>
    <row r="7" spans="1:13" ht="15.75">
      <c r="A7" s="317"/>
      <c r="B7" s="317"/>
      <c r="C7" s="317"/>
      <c r="D7" s="260"/>
      <c r="E7" s="317" t="s">
        <v>1</v>
      </c>
      <c r="F7" s="317"/>
      <c r="G7" s="317" t="s">
        <v>2</v>
      </c>
      <c r="H7" s="317"/>
      <c r="I7" s="317" t="s">
        <v>3</v>
      </c>
      <c r="J7" s="317"/>
      <c r="K7" s="317" t="s">
        <v>7</v>
      </c>
      <c r="L7" s="317"/>
      <c r="M7" s="32" t="s">
        <v>679</v>
      </c>
    </row>
    <row r="8" spans="1:13" ht="15.75">
      <c r="A8" s="317"/>
      <c r="B8" s="317"/>
      <c r="C8" s="317"/>
      <c r="D8" s="261"/>
      <c r="E8" s="1" t="s">
        <v>4</v>
      </c>
      <c r="F8" s="1" t="s">
        <v>5</v>
      </c>
      <c r="G8" s="1" t="s">
        <v>4</v>
      </c>
      <c r="H8" s="1" t="s">
        <v>5</v>
      </c>
      <c r="I8" s="1" t="s">
        <v>4</v>
      </c>
      <c r="J8" s="26" t="s">
        <v>5</v>
      </c>
      <c r="K8" s="1" t="s">
        <v>4</v>
      </c>
      <c r="L8" s="1" t="s">
        <v>5</v>
      </c>
      <c r="M8" s="5"/>
    </row>
    <row r="9" spans="1:13" ht="15.75">
      <c r="A9" s="1">
        <v>1</v>
      </c>
      <c r="B9" s="1">
        <v>2</v>
      </c>
      <c r="C9" s="41">
        <v>3</v>
      </c>
      <c r="D9" s="89"/>
      <c r="E9" s="1">
        <v>4</v>
      </c>
      <c r="F9" s="1">
        <v>5</v>
      </c>
      <c r="G9" s="1">
        <v>6</v>
      </c>
      <c r="H9" s="1">
        <v>7</v>
      </c>
      <c r="I9" s="1">
        <v>8</v>
      </c>
      <c r="J9" s="26">
        <v>9</v>
      </c>
      <c r="K9" s="1">
        <v>10</v>
      </c>
      <c r="L9" s="1">
        <v>11</v>
      </c>
      <c r="M9" s="32">
        <v>12</v>
      </c>
    </row>
    <row r="10" spans="1:13" s="13" customFormat="1" ht="15.75">
      <c r="A10" s="328" t="s">
        <v>269</v>
      </c>
      <c r="B10" s="329"/>
      <c r="C10" s="329"/>
      <c r="D10" s="329"/>
      <c r="E10" s="329"/>
      <c r="F10" s="329"/>
      <c r="G10" s="329"/>
      <c r="H10" s="329"/>
      <c r="I10" s="329"/>
      <c r="J10" s="329"/>
      <c r="K10" s="329"/>
      <c r="L10" s="329"/>
      <c r="M10" s="330"/>
    </row>
    <row r="11" spans="1:13" s="16" customFormat="1" ht="134.25" customHeight="1">
      <c r="A11" s="265">
        <v>1</v>
      </c>
      <c r="B11" s="297" t="s">
        <v>270</v>
      </c>
      <c r="C11" s="265" t="s">
        <v>482</v>
      </c>
      <c r="D11" s="343" t="s">
        <v>414</v>
      </c>
      <c r="E11" s="299">
        <f aca="true" t="shared" si="0" ref="E11:J11">SUM(E13:E14)</f>
        <v>6621.200000000001</v>
      </c>
      <c r="F11" s="299">
        <f t="shared" si="0"/>
        <v>5432.8</v>
      </c>
      <c r="G11" s="299">
        <f t="shared" si="0"/>
        <v>0</v>
      </c>
      <c r="H11" s="299">
        <f t="shared" si="0"/>
        <v>0</v>
      </c>
      <c r="I11" s="299">
        <f t="shared" si="0"/>
        <v>6621.200000000001</v>
      </c>
      <c r="J11" s="299">
        <f t="shared" si="0"/>
        <v>5432.8</v>
      </c>
      <c r="K11" s="299">
        <v>0</v>
      </c>
      <c r="L11" s="299">
        <v>0</v>
      </c>
      <c r="M11" s="297"/>
    </row>
    <row r="12" spans="1:13" s="16" customFormat="1" ht="15.75" customHeight="1">
      <c r="A12" s="280"/>
      <c r="B12" s="278"/>
      <c r="C12" s="280"/>
      <c r="D12" s="344"/>
      <c r="E12" s="281"/>
      <c r="F12" s="281"/>
      <c r="G12" s="281"/>
      <c r="H12" s="281"/>
      <c r="I12" s="281"/>
      <c r="J12" s="281"/>
      <c r="K12" s="281"/>
      <c r="L12" s="281"/>
      <c r="M12" s="279"/>
    </row>
    <row r="13" spans="1:13" s="13" customFormat="1" ht="25.5" customHeight="1">
      <c r="A13" s="280"/>
      <c r="B13" s="278"/>
      <c r="C13" s="280"/>
      <c r="D13" s="90" t="s">
        <v>25</v>
      </c>
      <c r="E13" s="18">
        <v>2925.4</v>
      </c>
      <c r="F13" s="18">
        <f>SUM(H13,J13,L13)</f>
        <v>2289</v>
      </c>
      <c r="G13" s="18">
        <v>0</v>
      </c>
      <c r="H13" s="18">
        <v>0</v>
      </c>
      <c r="I13" s="18">
        <v>2925.4</v>
      </c>
      <c r="J13" s="77">
        <v>2289</v>
      </c>
      <c r="K13" s="18">
        <v>0</v>
      </c>
      <c r="L13" s="18">
        <v>0</v>
      </c>
      <c r="M13" s="90" t="s">
        <v>583</v>
      </c>
    </row>
    <row r="14" spans="1:13" s="16" customFormat="1" ht="25.5" customHeight="1">
      <c r="A14" s="281"/>
      <c r="B14" s="279"/>
      <c r="C14" s="281"/>
      <c r="D14" s="90" t="s">
        <v>471</v>
      </c>
      <c r="E14" s="18">
        <v>3695.8</v>
      </c>
      <c r="F14" s="18">
        <f>SUM(H14,J14,L14)</f>
        <v>3143.8</v>
      </c>
      <c r="G14" s="18">
        <v>0</v>
      </c>
      <c r="H14" s="18">
        <v>0</v>
      </c>
      <c r="I14" s="18">
        <v>3695.8</v>
      </c>
      <c r="J14" s="77">
        <v>3143.8</v>
      </c>
      <c r="K14" s="18">
        <v>0</v>
      </c>
      <c r="L14" s="18">
        <v>0</v>
      </c>
      <c r="M14" s="15" t="s">
        <v>583</v>
      </c>
    </row>
    <row r="15" spans="1:13" s="16" customFormat="1" ht="15.75">
      <c r="A15" s="328" t="s">
        <v>271</v>
      </c>
      <c r="B15" s="334"/>
      <c r="C15" s="334"/>
      <c r="D15" s="335"/>
      <c r="E15" s="335"/>
      <c r="F15" s="335"/>
      <c r="G15" s="335"/>
      <c r="H15" s="335"/>
      <c r="I15" s="335"/>
      <c r="J15" s="335"/>
      <c r="K15" s="335"/>
      <c r="L15" s="335"/>
      <c r="M15" s="336"/>
    </row>
    <row r="16" spans="1:13" s="16" customFormat="1" ht="15">
      <c r="A16" s="265">
        <v>1</v>
      </c>
      <c r="B16" s="297" t="s">
        <v>272</v>
      </c>
      <c r="C16" s="265" t="s">
        <v>482</v>
      </c>
      <c r="D16" s="115" t="s">
        <v>414</v>
      </c>
      <c r="E16" s="100">
        <f>SUM(E17:E18)</f>
        <v>24000</v>
      </c>
      <c r="F16" s="100">
        <f aca="true" t="shared" si="1" ref="F16:L16">SUM(F17:F18)</f>
        <v>0</v>
      </c>
      <c r="G16" s="100">
        <f t="shared" si="1"/>
        <v>24000</v>
      </c>
      <c r="H16" s="100">
        <f t="shared" si="1"/>
        <v>0</v>
      </c>
      <c r="I16" s="100">
        <f t="shared" si="1"/>
        <v>0</v>
      </c>
      <c r="J16" s="100">
        <f t="shared" si="1"/>
        <v>0</v>
      </c>
      <c r="K16" s="100">
        <f t="shared" si="1"/>
        <v>0</v>
      </c>
      <c r="L16" s="100">
        <f t="shared" si="1"/>
        <v>0</v>
      </c>
      <c r="M16" s="50"/>
    </row>
    <row r="17" spans="1:13" s="16" customFormat="1" ht="60">
      <c r="A17" s="280"/>
      <c r="B17" s="278"/>
      <c r="C17" s="280"/>
      <c r="D17" s="116" t="s">
        <v>25</v>
      </c>
      <c r="E17" s="100">
        <v>16000</v>
      </c>
      <c r="F17" s="100">
        <v>0</v>
      </c>
      <c r="G17" s="100">
        <v>16000</v>
      </c>
      <c r="H17" s="100">
        <v>0</v>
      </c>
      <c r="I17" s="100">
        <v>0</v>
      </c>
      <c r="J17" s="103">
        <v>0</v>
      </c>
      <c r="K17" s="100">
        <v>0</v>
      </c>
      <c r="L17" s="100">
        <v>0</v>
      </c>
      <c r="M17" s="50" t="s">
        <v>587</v>
      </c>
    </row>
    <row r="18" spans="1:13" s="16" customFormat="1" ht="60">
      <c r="A18" s="281"/>
      <c r="B18" s="279"/>
      <c r="C18" s="281"/>
      <c r="D18" s="116" t="s">
        <v>471</v>
      </c>
      <c r="E18" s="100">
        <f>SUM(E19:E21)</f>
        <v>8000</v>
      </c>
      <c r="F18" s="100">
        <f aca="true" t="shared" si="2" ref="F18:L18">SUM(F19:F21)</f>
        <v>0</v>
      </c>
      <c r="G18" s="100">
        <f t="shared" si="2"/>
        <v>8000</v>
      </c>
      <c r="H18" s="100">
        <f t="shared" si="2"/>
        <v>0</v>
      </c>
      <c r="I18" s="100">
        <f t="shared" si="2"/>
        <v>0</v>
      </c>
      <c r="J18" s="100">
        <f t="shared" si="2"/>
        <v>0</v>
      </c>
      <c r="K18" s="100">
        <f t="shared" si="2"/>
        <v>0</v>
      </c>
      <c r="L18" s="100">
        <f t="shared" si="2"/>
        <v>0</v>
      </c>
      <c r="M18" s="50" t="s">
        <v>587</v>
      </c>
    </row>
    <row r="19" spans="1:13" s="16" customFormat="1" ht="60">
      <c r="A19" s="20" t="s">
        <v>279</v>
      </c>
      <c r="B19" s="15" t="s">
        <v>273</v>
      </c>
      <c r="C19" s="46" t="s">
        <v>283</v>
      </c>
      <c r="D19" s="116" t="s">
        <v>471</v>
      </c>
      <c r="E19" s="100">
        <v>3000</v>
      </c>
      <c r="F19" s="100">
        <v>0</v>
      </c>
      <c r="G19" s="100">
        <v>3000</v>
      </c>
      <c r="H19" s="100">
        <v>0</v>
      </c>
      <c r="I19" s="100">
        <v>0</v>
      </c>
      <c r="J19" s="103">
        <v>0</v>
      </c>
      <c r="K19" s="100">
        <v>0</v>
      </c>
      <c r="L19" s="100">
        <v>0</v>
      </c>
      <c r="M19" s="50" t="s">
        <v>587</v>
      </c>
    </row>
    <row r="20" spans="1:13" s="16" customFormat="1" ht="60">
      <c r="A20" s="20" t="s">
        <v>280</v>
      </c>
      <c r="B20" s="15" t="s">
        <v>274</v>
      </c>
      <c r="C20" s="46" t="s">
        <v>284</v>
      </c>
      <c r="D20" s="116" t="s">
        <v>471</v>
      </c>
      <c r="E20" s="100">
        <v>3000</v>
      </c>
      <c r="F20" s="100">
        <v>0</v>
      </c>
      <c r="G20" s="100">
        <v>3000</v>
      </c>
      <c r="H20" s="100">
        <v>0</v>
      </c>
      <c r="I20" s="100">
        <v>0</v>
      </c>
      <c r="J20" s="103">
        <v>0</v>
      </c>
      <c r="K20" s="100">
        <v>0</v>
      </c>
      <c r="L20" s="100">
        <v>0</v>
      </c>
      <c r="M20" s="50" t="s">
        <v>587</v>
      </c>
    </row>
    <row r="21" spans="1:13" s="16" customFormat="1" ht="54.75" customHeight="1">
      <c r="A21" s="20" t="s">
        <v>281</v>
      </c>
      <c r="B21" s="15" t="s">
        <v>275</v>
      </c>
      <c r="C21" s="46" t="s">
        <v>285</v>
      </c>
      <c r="D21" s="116" t="s">
        <v>471</v>
      </c>
      <c r="E21" s="100">
        <v>2000</v>
      </c>
      <c r="F21" s="100">
        <v>0</v>
      </c>
      <c r="G21" s="100">
        <v>2000</v>
      </c>
      <c r="H21" s="100">
        <v>0</v>
      </c>
      <c r="I21" s="100">
        <v>0</v>
      </c>
      <c r="J21" s="103">
        <v>0</v>
      </c>
      <c r="K21" s="100">
        <v>0</v>
      </c>
      <c r="L21" s="100">
        <v>0</v>
      </c>
      <c r="M21" s="50" t="s">
        <v>587</v>
      </c>
    </row>
    <row r="22" spans="1:13" s="16" customFormat="1" ht="74.25" customHeight="1">
      <c r="A22" s="259">
        <v>2</v>
      </c>
      <c r="B22" s="347" t="s">
        <v>276</v>
      </c>
      <c r="C22" s="265" t="s">
        <v>482</v>
      </c>
      <c r="D22" s="115" t="s">
        <v>414</v>
      </c>
      <c r="E22" s="100">
        <f>SUM(E23:E24)</f>
        <v>56200</v>
      </c>
      <c r="F22" s="100">
        <f aca="true" t="shared" si="3" ref="F22:L22">SUM(F23:F24)</f>
        <v>4200</v>
      </c>
      <c r="G22" s="100">
        <f t="shared" si="3"/>
        <v>56200</v>
      </c>
      <c r="H22" s="100">
        <f t="shared" si="3"/>
        <v>4200</v>
      </c>
      <c r="I22" s="100">
        <f t="shared" si="3"/>
        <v>0</v>
      </c>
      <c r="J22" s="100">
        <f t="shared" si="3"/>
        <v>0</v>
      </c>
      <c r="K22" s="100">
        <f t="shared" si="3"/>
        <v>0</v>
      </c>
      <c r="L22" s="100">
        <f t="shared" si="3"/>
        <v>0</v>
      </c>
      <c r="M22" s="50"/>
    </row>
    <row r="23" spans="1:13" s="16" customFormat="1" ht="18" customHeight="1">
      <c r="A23" s="260"/>
      <c r="B23" s="348"/>
      <c r="C23" s="280"/>
      <c r="D23" s="116" t="s">
        <v>25</v>
      </c>
      <c r="E23" s="77">
        <v>4200</v>
      </c>
      <c r="F23" s="77">
        <v>4200</v>
      </c>
      <c r="G23" s="77">
        <v>4200</v>
      </c>
      <c r="H23" s="77">
        <v>4200</v>
      </c>
      <c r="I23" s="77">
        <v>0</v>
      </c>
      <c r="J23" s="77">
        <v>0</v>
      </c>
      <c r="K23" s="77">
        <v>0</v>
      </c>
      <c r="L23" s="77">
        <v>0</v>
      </c>
      <c r="M23" s="124" t="s">
        <v>590</v>
      </c>
    </row>
    <row r="24" spans="1:13" s="16" customFormat="1" ht="45.75" customHeight="1">
      <c r="A24" s="261"/>
      <c r="B24" s="349"/>
      <c r="C24" s="281"/>
      <c r="D24" s="116" t="s">
        <v>471</v>
      </c>
      <c r="E24" s="100">
        <v>52000</v>
      </c>
      <c r="F24" s="100">
        <v>0</v>
      </c>
      <c r="G24" s="101">
        <v>52000</v>
      </c>
      <c r="H24" s="100">
        <v>0</v>
      </c>
      <c r="I24" s="100">
        <v>0</v>
      </c>
      <c r="J24" s="103">
        <v>0</v>
      </c>
      <c r="K24" s="100">
        <v>0</v>
      </c>
      <c r="L24" s="100">
        <v>0</v>
      </c>
      <c r="M24" s="117" t="s">
        <v>587</v>
      </c>
    </row>
    <row r="25" spans="1:13" s="13" customFormat="1" ht="15">
      <c r="A25" s="259">
        <v>3</v>
      </c>
      <c r="B25" s="319" t="s">
        <v>277</v>
      </c>
      <c r="C25" s="265" t="s">
        <v>482</v>
      </c>
      <c r="D25" s="115" t="s">
        <v>414</v>
      </c>
      <c r="E25" s="100">
        <f>SUM(E26:E27)</f>
        <v>75000</v>
      </c>
      <c r="F25" s="100">
        <f aca="true" t="shared" si="4" ref="F25:L25">SUM(F26:F27)</f>
        <v>16372.6</v>
      </c>
      <c r="G25" s="100">
        <f t="shared" si="4"/>
        <v>75000</v>
      </c>
      <c r="H25" s="100">
        <f t="shared" si="4"/>
        <v>16372.6</v>
      </c>
      <c r="I25" s="100">
        <f t="shared" si="4"/>
        <v>0</v>
      </c>
      <c r="J25" s="100">
        <f t="shared" si="4"/>
        <v>0</v>
      </c>
      <c r="K25" s="100">
        <f t="shared" si="4"/>
        <v>0</v>
      </c>
      <c r="L25" s="100">
        <f t="shared" si="4"/>
        <v>0</v>
      </c>
      <c r="M25" s="117"/>
    </row>
    <row r="26" spans="1:13" s="13" customFormat="1" ht="60">
      <c r="A26" s="260"/>
      <c r="B26" s="263"/>
      <c r="C26" s="280"/>
      <c r="D26" s="116" t="s">
        <v>25</v>
      </c>
      <c r="E26" s="100">
        <v>25000</v>
      </c>
      <c r="F26" s="100">
        <v>0</v>
      </c>
      <c r="G26" s="100">
        <v>25000</v>
      </c>
      <c r="H26" s="100">
        <v>0</v>
      </c>
      <c r="I26" s="100">
        <v>0</v>
      </c>
      <c r="J26" s="103">
        <v>0</v>
      </c>
      <c r="K26" s="100">
        <v>0</v>
      </c>
      <c r="L26" s="100">
        <v>0</v>
      </c>
      <c r="M26" s="117" t="s">
        <v>587</v>
      </c>
    </row>
    <row r="27" spans="1:13" s="13" customFormat="1" ht="15">
      <c r="A27" s="261"/>
      <c r="B27" s="264"/>
      <c r="C27" s="281"/>
      <c r="D27" s="116" t="s">
        <v>471</v>
      </c>
      <c r="E27" s="100">
        <v>50000</v>
      </c>
      <c r="F27" s="100">
        <v>16372.6</v>
      </c>
      <c r="G27" s="100">
        <v>50000</v>
      </c>
      <c r="H27" s="100">
        <v>16372.6</v>
      </c>
      <c r="I27" s="100">
        <v>0</v>
      </c>
      <c r="J27" s="103">
        <v>0</v>
      </c>
      <c r="K27" s="100">
        <v>0</v>
      </c>
      <c r="L27" s="100">
        <v>0</v>
      </c>
      <c r="M27" s="117" t="s">
        <v>590</v>
      </c>
    </row>
    <row r="28" spans="1:13" s="13" customFormat="1" ht="15">
      <c r="A28" s="265">
        <v>4</v>
      </c>
      <c r="B28" s="319" t="s">
        <v>278</v>
      </c>
      <c r="C28" s="265" t="s">
        <v>482</v>
      </c>
      <c r="D28" s="115" t="s">
        <v>414</v>
      </c>
      <c r="E28" s="100">
        <f>SUM(E29:E30)</f>
        <v>218</v>
      </c>
      <c r="F28" s="100">
        <f aca="true" t="shared" si="5" ref="F28:L28">SUM(F29:F30)</f>
        <v>218</v>
      </c>
      <c r="G28" s="100">
        <f t="shared" si="5"/>
        <v>43</v>
      </c>
      <c r="H28" s="100">
        <f t="shared" si="5"/>
        <v>43</v>
      </c>
      <c r="I28" s="100">
        <f t="shared" si="5"/>
        <v>0</v>
      </c>
      <c r="J28" s="100">
        <f t="shared" si="5"/>
        <v>0</v>
      </c>
      <c r="K28" s="100">
        <f t="shared" si="5"/>
        <v>175</v>
      </c>
      <c r="L28" s="100">
        <f t="shared" si="5"/>
        <v>175</v>
      </c>
      <c r="M28" s="117"/>
    </row>
    <row r="29" spans="1:13" s="13" customFormat="1" ht="15">
      <c r="A29" s="280"/>
      <c r="B29" s="263"/>
      <c r="C29" s="280"/>
      <c r="D29" s="116" t="s">
        <v>25</v>
      </c>
      <c r="E29" s="18">
        <v>100</v>
      </c>
      <c r="F29" s="18">
        <f>SUM(H29,J29,L29)</f>
        <v>100</v>
      </c>
      <c r="G29" s="120">
        <v>20</v>
      </c>
      <c r="H29" s="120">
        <v>20</v>
      </c>
      <c r="I29" s="18">
        <v>0</v>
      </c>
      <c r="J29" s="18">
        <v>0</v>
      </c>
      <c r="K29" s="99">
        <v>80</v>
      </c>
      <c r="L29" s="99">
        <v>80</v>
      </c>
      <c r="M29" s="22" t="s">
        <v>590</v>
      </c>
    </row>
    <row r="30" spans="1:13" s="13" customFormat="1" ht="15">
      <c r="A30" s="281"/>
      <c r="B30" s="264"/>
      <c r="C30" s="281"/>
      <c r="D30" s="116" t="s">
        <v>471</v>
      </c>
      <c r="E30" s="100">
        <f>SUM(G30,I30,K30)</f>
        <v>118</v>
      </c>
      <c r="F30" s="100">
        <f>SUM(H30,J30,L30)</f>
        <v>118</v>
      </c>
      <c r="G30" s="100">
        <v>23</v>
      </c>
      <c r="H30" s="100">
        <v>23</v>
      </c>
      <c r="I30" s="100">
        <v>0</v>
      </c>
      <c r="J30" s="103">
        <v>0</v>
      </c>
      <c r="K30" s="100">
        <v>95</v>
      </c>
      <c r="L30" s="100">
        <v>95</v>
      </c>
      <c r="M30" s="117" t="s">
        <v>590</v>
      </c>
    </row>
    <row r="31" spans="1:13" s="13" customFormat="1" ht="15">
      <c r="A31" s="265">
        <v>5</v>
      </c>
      <c r="B31" s="319" t="s">
        <v>591</v>
      </c>
      <c r="C31" s="265" t="s">
        <v>482</v>
      </c>
      <c r="D31" s="115" t="s">
        <v>414</v>
      </c>
      <c r="E31" s="99">
        <v>4000</v>
      </c>
      <c r="F31" s="99">
        <v>4000</v>
      </c>
      <c r="G31" s="120">
        <v>4000</v>
      </c>
      <c r="H31" s="120">
        <v>4000</v>
      </c>
      <c r="I31" s="18">
        <v>0</v>
      </c>
      <c r="J31" s="18">
        <v>0</v>
      </c>
      <c r="K31" s="18">
        <v>0</v>
      </c>
      <c r="L31" s="18">
        <v>0</v>
      </c>
      <c r="M31" s="118"/>
    </row>
    <row r="32" spans="1:13" s="13" customFormat="1" ht="15">
      <c r="A32" s="296"/>
      <c r="B32" s="320"/>
      <c r="C32" s="296"/>
      <c r="D32" s="116" t="s">
        <v>25</v>
      </c>
      <c r="E32" s="99">
        <v>4000</v>
      </c>
      <c r="F32" s="99">
        <v>4000</v>
      </c>
      <c r="G32" s="120">
        <v>4000</v>
      </c>
      <c r="H32" s="120">
        <v>4000</v>
      </c>
      <c r="I32" s="18">
        <v>0</v>
      </c>
      <c r="J32" s="18">
        <v>0</v>
      </c>
      <c r="K32" s="18">
        <v>0</v>
      </c>
      <c r="L32" s="18">
        <v>0</v>
      </c>
      <c r="M32" s="22" t="s">
        <v>590</v>
      </c>
    </row>
    <row r="33" spans="1:13" s="13" customFormat="1" ht="32.25" customHeight="1">
      <c r="A33" s="265">
        <v>6</v>
      </c>
      <c r="B33" s="319" t="s">
        <v>592</v>
      </c>
      <c r="C33" s="265" t="s">
        <v>482</v>
      </c>
      <c r="D33" s="115" t="s">
        <v>414</v>
      </c>
      <c r="E33" s="120">
        <v>19000</v>
      </c>
      <c r="F33" s="77">
        <v>15146</v>
      </c>
      <c r="G33" s="120">
        <v>19000</v>
      </c>
      <c r="H33" s="77">
        <v>15146</v>
      </c>
      <c r="I33" s="77">
        <v>0</v>
      </c>
      <c r="J33" s="77">
        <v>0</v>
      </c>
      <c r="K33" s="77">
        <v>0</v>
      </c>
      <c r="L33" s="77">
        <v>0</v>
      </c>
      <c r="M33" s="125"/>
    </row>
    <row r="34" spans="1:13" s="13" customFormat="1" ht="41.25" customHeight="1">
      <c r="A34" s="281"/>
      <c r="B34" s="264"/>
      <c r="C34" s="296"/>
      <c r="D34" s="116" t="s">
        <v>25</v>
      </c>
      <c r="E34" s="120">
        <v>19000</v>
      </c>
      <c r="F34" s="77">
        <v>15146</v>
      </c>
      <c r="G34" s="120">
        <v>19000</v>
      </c>
      <c r="H34" s="77">
        <v>15146</v>
      </c>
      <c r="I34" s="77">
        <v>0</v>
      </c>
      <c r="J34" s="77">
        <v>0</v>
      </c>
      <c r="K34" s="77">
        <v>0</v>
      </c>
      <c r="L34" s="77">
        <v>0</v>
      </c>
      <c r="M34" s="124" t="s">
        <v>590</v>
      </c>
    </row>
    <row r="35" spans="1:13" s="13" customFormat="1" ht="15">
      <c r="A35" s="119"/>
      <c r="B35" s="48"/>
      <c r="C35" s="119"/>
      <c r="D35" s="115" t="s">
        <v>414</v>
      </c>
      <c r="E35" s="121">
        <f>SUM(E16,E22,E25,E28,E31,E33)</f>
        <v>178418</v>
      </c>
      <c r="F35" s="121">
        <f aca="true" t="shared" si="6" ref="F35:L35">SUM(F16,F22,F25,F28,F31,F33)</f>
        <v>39936.6</v>
      </c>
      <c r="G35" s="122">
        <f t="shared" si="6"/>
        <v>178243</v>
      </c>
      <c r="H35" s="122">
        <f t="shared" si="6"/>
        <v>39761.6</v>
      </c>
      <c r="I35" s="123">
        <f t="shared" si="6"/>
        <v>0</v>
      </c>
      <c r="J35" s="123">
        <f t="shared" si="6"/>
        <v>0</v>
      </c>
      <c r="K35" s="123">
        <f t="shared" si="6"/>
        <v>175</v>
      </c>
      <c r="L35" s="123">
        <f t="shared" si="6"/>
        <v>175</v>
      </c>
      <c r="M35" s="45"/>
    </row>
    <row r="36" spans="1:13" s="13" customFormat="1" ht="15">
      <c r="A36" s="119"/>
      <c r="B36" s="48"/>
      <c r="C36" s="119"/>
      <c r="D36" s="115" t="s">
        <v>25</v>
      </c>
      <c r="E36" s="121">
        <f>SUM(E17,E23,E26,E29,E32,E33)</f>
        <v>68300</v>
      </c>
      <c r="F36" s="121">
        <f aca="true" t="shared" si="7" ref="F36:L36">SUM(F17,F23,F26,F29,F32,F33)</f>
        <v>23446</v>
      </c>
      <c r="G36" s="122">
        <f t="shared" si="7"/>
        <v>68220</v>
      </c>
      <c r="H36" s="122">
        <f t="shared" si="7"/>
        <v>23366</v>
      </c>
      <c r="I36" s="123">
        <f t="shared" si="7"/>
        <v>0</v>
      </c>
      <c r="J36" s="123">
        <f t="shared" si="7"/>
        <v>0</v>
      </c>
      <c r="K36" s="123">
        <f t="shared" si="7"/>
        <v>80</v>
      </c>
      <c r="L36" s="123">
        <f t="shared" si="7"/>
        <v>80</v>
      </c>
      <c r="M36" s="45"/>
    </row>
    <row r="37" spans="1:13" s="16" customFormat="1" ht="15">
      <c r="A37" s="21"/>
      <c r="B37" s="17"/>
      <c r="C37" s="21"/>
      <c r="D37" s="115" t="s">
        <v>471</v>
      </c>
      <c r="E37" s="47">
        <f>SUM(E18,E24,E27,E30,)</f>
        <v>110118</v>
      </c>
      <c r="F37" s="47">
        <f aca="true" t="shared" si="8" ref="F37:L37">SUM(F18,F24,F27,F30,)</f>
        <v>16490.6</v>
      </c>
      <c r="G37" s="47">
        <f t="shared" si="8"/>
        <v>110023</v>
      </c>
      <c r="H37" s="47">
        <f t="shared" si="8"/>
        <v>16395.6</v>
      </c>
      <c r="I37" s="47">
        <f t="shared" si="8"/>
        <v>0</v>
      </c>
      <c r="J37" s="78">
        <f t="shared" si="8"/>
        <v>0</v>
      </c>
      <c r="K37" s="47">
        <f t="shared" si="8"/>
        <v>95</v>
      </c>
      <c r="L37" s="47">
        <f t="shared" si="8"/>
        <v>95</v>
      </c>
      <c r="M37" s="48"/>
    </row>
    <row r="38" spans="1:13" s="16" customFormat="1" ht="21.75" customHeight="1">
      <c r="A38" s="323" t="s">
        <v>286</v>
      </c>
      <c r="B38" s="323"/>
      <c r="C38" s="288"/>
      <c r="D38" s="288"/>
      <c r="E38" s="288"/>
      <c r="F38" s="288"/>
      <c r="G38" s="288"/>
      <c r="H38" s="288"/>
      <c r="I38" s="288"/>
      <c r="J38" s="288"/>
      <c r="K38" s="288"/>
      <c r="L38" s="288"/>
      <c r="M38" s="288"/>
    </row>
    <row r="39" spans="1:13" s="16" customFormat="1" ht="93.75" customHeight="1">
      <c r="A39" s="276" t="s">
        <v>287</v>
      </c>
      <c r="B39" s="262" t="s">
        <v>288</v>
      </c>
      <c r="C39" s="265" t="s">
        <v>482</v>
      </c>
      <c r="D39" s="343" t="s">
        <v>414</v>
      </c>
      <c r="E39" s="299">
        <f>SUM(E41:E42)</f>
        <v>563823.39</v>
      </c>
      <c r="F39" s="299">
        <f aca="true" t="shared" si="9" ref="F39:L39">SUM(F41:F42)</f>
        <v>345933.6</v>
      </c>
      <c r="G39" s="299">
        <f t="shared" si="9"/>
        <v>415043.7</v>
      </c>
      <c r="H39" s="299">
        <f t="shared" si="9"/>
        <v>278133.1</v>
      </c>
      <c r="I39" s="299">
        <f t="shared" si="9"/>
        <v>147514.69</v>
      </c>
      <c r="J39" s="299">
        <f t="shared" si="9"/>
        <v>66535.50000000001</v>
      </c>
      <c r="K39" s="299">
        <f t="shared" si="9"/>
        <v>1265</v>
      </c>
      <c r="L39" s="299">
        <f t="shared" si="9"/>
        <v>1265</v>
      </c>
      <c r="M39" s="259"/>
    </row>
    <row r="40" spans="1:13" s="16" customFormat="1" ht="24.75" customHeight="1">
      <c r="A40" s="260"/>
      <c r="B40" s="304"/>
      <c r="C40" s="280"/>
      <c r="D40" s="344"/>
      <c r="E40" s="300"/>
      <c r="F40" s="300"/>
      <c r="G40" s="300"/>
      <c r="H40" s="300"/>
      <c r="I40" s="300"/>
      <c r="J40" s="300"/>
      <c r="K40" s="300"/>
      <c r="L40" s="300"/>
      <c r="M40" s="261"/>
    </row>
    <row r="41" spans="1:13" s="16" customFormat="1" ht="18.75" customHeight="1">
      <c r="A41" s="260"/>
      <c r="B41" s="304"/>
      <c r="C41" s="280"/>
      <c r="D41" s="90" t="s">
        <v>25</v>
      </c>
      <c r="E41" s="18">
        <f>SUM(G41,I41,K41)</f>
        <v>334264.7</v>
      </c>
      <c r="F41" s="18">
        <f>SUM(H41,J41,L41)</f>
        <v>291280.5</v>
      </c>
      <c r="G41" s="99">
        <v>254703.7</v>
      </c>
      <c r="H41" s="99">
        <v>233308.59999999998</v>
      </c>
      <c r="I41" s="99">
        <v>78296</v>
      </c>
      <c r="J41" s="77">
        <v>56706.90000000001</v>
      </c>
      <c r="K41" s="18">
        <v>1265</v>
      </c>
      <c r="L41" s="18">
        <v>1265</v>
      </c>
      <c r="M41" s="3" t="s">
        <v>593</v>
      </c>
    </row>
    <row r="42" spans="1:13" s="16" customFormat="1" ht="20.25" customHeight="1">
      <c r="A42" s="261"/>
      <c r="B42" s="305"/>
      <c r="C42" s="281"/>
      <c r="D42" s="90" t="s">
        <v>471</v>
      </c>
      <c r="E42" s="18">
        <f>SUM(E43:E51)</f>
        <v>229558.69</v>
      </c>
      <c r="F42" s="18">
        <f aca="true" t="shared" si="10" ref="F42:L42">SUM(F43:F51)</f>
        <v>54653.1</v>
      </c>
      <c r="G42" s="18">
        <f t="shared" si="10"/>
        <v>160340</v>
      </c>
      <c r="H42" s="18">
        <f t="shared" si="10"/>
        <v>44824.5</v>
      </c>
      <c r="I42" s="18">
        <f t="shared" si="10"/>
        <v>69218.69</v>
      </c>
      <c r="J42" s="18">
        <f t="shared" si="10"/>
        <v>9828.6</v>
      </c>
      <c r="K42" s="18">
        <f t="shared" si="10"/>
        <v>0</v>
      </c>
      <c r="L42" s="18">
        <f t="shared" si="10"/>
        <v>0</v>
      </c>
      <c r="M42" s="3" t="s">
        <v>593</v>
      </c>
    </row>
    <row r="43" spans="1:13" s="16" customFormat="1" ht="120">
      <c r="A43" s="23" t="s">
        <v>279</v>
      </c>
      <c r="B43" s="53" t="s">
        <v>289</v>
      </c>
      <c r="C43" s="14" t="s">
        <v>303</v>
      </c>
      <c r="D43" s="137" t="s">
        <v>471</v>
      </c>
      <c r="E43" s="18">
        <f aca="true" t="shared" si="11" ref="E43:E51">SUM(G43,I43,K43)</f>
        <v>13328.4</v>
      </c>
      <c r="F43" s="100">
        <f>SUM(H43,J43,L43)</f>
        <v>11752.300000000001</v>
      </c>
      <c r="G43" s="101">
        <v>11164</v>
      </c>
      <c r="H43" s="102">
        <v>11164.6</v>
      </c>
      <c r="I43" s="101">
        <v>2164.4</v>
      </c>
      <c r="J43" s="103">
        <v>587.7</v>
      </c>
      <c r="K43" s="100">
        <v>0</v>
      </c>
      <c r="L43" s="100">
        <v>0</v>
      </c>
      <c r="M43" s="59" t="s">
        <v>593</v>
      </c>
    </row>
    <row r="44" spans="1:13" s="16" customFormat="1" ht="153" customHeight="1">
      <c r="A44" s="23" t="s">
        <v>280</v>
      </c>
      <c r="B44" s="53" t="s">
        <v>290</v>
      </c>
      <c r="C44" s="14" t="s">
        <v>304</v>
      </c>
      <c r="D44" s="137" t="s">
        <v>471</v>
      </c>
      <c r="E44" s="18">
        <f t="shared" si="11"/>
        <v>14650.09</v>
      </c>
      <c r="F44" s="100">
        <f>SUM(H44,J44,L44)</f>
        <v>10191.4</v>
      </c>
      <c r="G44" s="101">
        <v>9681.9</v>
      </c>
      <c r="H44" s="101">
        <v>9681.8</v>
      </c>
      <c r="I44" s="101">
        <v>4968.19</v>
      </c>
      <c r="J44" s="103">
        <v>509.6</v>
      </c>
      <c r="K44" s="100">
        <v>0</v>
      </c>
      <c r="L44" s="100">
        <v>0</v>
      </c>
      <c r="M44" s="59" t="s">
        <v>593</v>
      </c>
    </row>
    <row r="45" spans="1:13" s="16" customFormat="1" ht="119.25" customHeight="1">
      <c r="A45" s="23" t="s">
        <v>281</v>
      </c>
      <c r="B45" s="53" t="s">
        <v>291</v>
      </c>
      <c r="C45" s="14" t="s">
        <v>303</v>
      </c>
      <c r="D45" s="137" t="s">
        <v>471</v>
      </c>
      <c r="E45" s="18">
        <f t="shared" si="11"/>
        <v>6670.700000000001</v>
      </c>
      <c r="F45" s="100">
        <f>SUM(H45,J45,L45)</f>
        <v>4407.8</v>
      </c>
      <c r="G45" s="101">
        <v>4407.8</v>
      </c>
      <c r="H45" s="101">
        <v>4407.8</v>
      </c>
      <c r="I45" s="101">
        <v>2262.9</v>
      </c>
      <c r="J45" s="103">
        <v>0</v>
      </c>
      <c r="K45" s="100">
        <v>0</v>
      </c>
      <c r="L45" s="100">
        <v>0</v>
      </c>
      <c r="M45" s="59" t="s">
        <v>593</v>
      </c>
    </row>
    <row r="46" spans="1:13" s="16" customFormat="1" ht="123.75" customHeight="1">
      <c r="A46" s="23" t="s">
        <v>292</v>
      </c>
      <c r="B46" s="53" t="s">
        <v>293</v>
      </c>
      <c r="C46" s="14" t="s">
        <v>305</v>
      </c>
      <c r="D46" s="137" t="s">
        <v>471</v>
      </c>
      <c r="E46" s="18">
        <f t="shared" si="11"/>
        <v>11747.8</v>
      </c>
      <c r="F46" s="100">
        <f aca="true" t="shared" si="12" ref="E46:F55">SUM(H46,J46,L46)</f>
        <v>997</v>
      </c>
      <c r="G46" s="101">
        <v>7715.2</v>
      </c>
      <c r="H46" s="101">
        <v>0</v>
      </c>
      <c r="I46" s="101">
        <v>4032.6</v>
      </c>
      <c r="J46" s="103">
        <v>997</v>
      </c>
      <c r="K46" s="100">
        <v>0</v>
      </c>
      <c r="L46" s="100">
        <v>0</v>
      </c>
      <c r="M46" s="59" t="s">
        <v>483</v>
      </c>
    </row>
    <row r="47" spans="1:13" s="16" customFormat="1" ht="124.5" customHeight="1">
      <c r="A47" s="23" t="s">
        <v>294</v>
      </c>
      <c r="B47" s="53" t="s">
        <v>295</v>
      </c>
      <c r="C47" s="14" t="s">
        <v>306</v>
      </c>
      <c r="D47" s="137" t="s">
        <v>471</v>
      </c>
      <c r="E47" s="18">
        <f t="shared" si="11"/>
        <v>11967</v>
      </c>
      <c r="F47" s="100">
        <f t="shared" si="12"/>
        <v>0</v>
      </c>
      <c r="G47" s="101">
        <v>4421.4</v>
      </c>
      <c r="H47" s="101">
        <v>0</v>
      </c>
      <c r="I47" s="101">
        <v>7545.6</v>
      </c>
      <c r="J47" s="103">
        <v>0</v>
      </c>
      <c r="K47" s="100">
        <v>0</v>
      </c>
      <c r="L47" s="100">
        <v>0</v>
      </c>
      <c r="M47" s="59" t="s">
        <v>483</v>
      </c>
    </row>
    <row r="48" spans="1:13" s="16" customFormat="1" ht="114.75" customHeight="1">
      <c r="A48" s="23" t="s">
        <v>296</v>
      </c>
      <c r="B48" s="53" t="s">
        <v>297</v>
      </c>
      <c r="C48" s="49" t="s">
        <v>303</v>
      </c>
      <c r="D48" s="137" t="s">
        <v>471</v>
      </c>
      <c r="E48" s="18">
        <f t="shared" si="11"/>
        <v>26758.4</v>
      </c>
      <c r="F48" s="100">
        <f t="shared" si="12"/>
        <v>704.2</v>
      </c>
      <c r="G48" s="101">
        <v>13379.4</v>
      </c>
      <c r="H48" s="101">
        <v>0</v>
      </c>
      <c r="I48" s="101">
        <v>13379</v>
      </c>
      <c r="J48" s="103">
        <v>704.2</v>
      </c>
      <c r="K48" s="100">
        <v>0</v>
      </c>
      <c r="L48" s="100">
        <v>0</v>
      </c>
      <c r="M48" s="59" t="s">
        <v>483</v>
      </c>
    </row>
    <row r="49" spans="1:13" s="16" customFormat="1" ht="105">
      <c r="A49" s="23" t="s">
        <v>298</v>
      </c>
      <c r="B49" s="53" t="s">
        <v>299</v>
      </c>
      <c r="C49" s="49" t="s">
        <v>307</v>
      </c>
      <c r="D49" s="137" t="s">
        <v>471</v>
      </c>
      <c r="E49" s="18">
        <f t="shared" si="11"/>
        <v>22527.3</v>
      </c>
      <c r="F49" s="100">
        <f t="shared" si="12"/>
        <v>20600.399999999998</v>
      </c>
      <c r="G49" s="101">
        <v>19570.3</v>
      </c>
      <c r="H49" s="101">
        <v>19570.3</v>
      </c>
      <c r="I49" s="101">
        <v>2957</v>
      </c>
      <c r="J49" s="103">
        <v>1030.1</v>
      </c>
      <c r="K49" s="100">
        <v>0</v>
      </c>
      <c r="L49" s="100">
        <v>0</v>
      </c>
      <c r="M49" s="59" t="s">
        <v>593</v>
      </c>
    </row>
    <row r="50" spans="1:13" s="16" customFormat="1" ht="105">
      <c r="A50" s="23" t="s">
        <v>300</v>
      </c>
      <c r="B50" s="53" t="s">
        <v>584</v>
      </c>
      <c r="C50" s="49" t="s">
        <v>303</v>
      </c>
      <c r="D50" s="137" t="s">
        <v>471</v>
      </c>
      <c r="E50" s="18">
        <f t="shared" si="11"/>
        <v>67200</v>
      </c>
      <c r="F50" s="100">
        <f t="shared" si="12"/>
        <v>2291</v>
      </c>
      <c r="G50" s="101">
        <v>52000</v>
      </c>
      <c r="H50" s="101">
        <v>0</v>
      </c>
      <c r="I50" s="101">
        <v>15200</v>
      </c>
      <c r="J50" s="103">
        <v>2291</v>
      </c>
      <c r="K50" s="100">
        <v>0</v>
      </c>
      <c r="L50" s="100">
        <v>0</v>
      </c>
      <c r="M50" s="59" t="s">
        <v>585</v>
      </c>
    </row>
    <row r="51" spans="1:13" s="16" customFormat="1" ht="123" customHeight="1">
      <c r="A51" s="23" t="s">
        <v>301</v>
      </c>
      <c r="B51" s="53" t="s">
        <v>302</v>
      </c>
      <c r="C51" s="49" t="s">
        <v>484</v>
      </c>
      <c r="D51" s="137" t="s">
        <v>471</v>
      </c>
      <c r="E51" s="18">
        <f t="shared" si="11"/>
        <v>54709</v>
      </c>
      <c r="F51" s="100">
        <f t="shared" si="12"/>
        <v>3709</v>
      </c>
      <c r="G51" s="101">
        <v>38000</v>
      </c>
      <c r="H51" s="101">
        <v>0</v>
      </c>
      <c r="I51" s="101">
        <v>16709</v>
      </c>
      <c r="J51" s="103">
        <v>3709</v>
      </c>
      <c r="K51" s="100">
        <v>0</v>
      </c>
      <c r="L51" s="100">
        <v>0</v>
      </c>
      <c r="M51" s="59" t="s">
        <v>586</v>
      </c>
    </row>
    <row r="52" spans="1:13" s="27" customFormat="1" ht="18" customHeight="1">
      <c r="A52" s="259">
        <v>2</v>
      </c>
      <c r="B52" s="262" t="s">
        <v>308</v>
      </c>
      <c r="C52" s="265" t="s">
        <v>482</v>
      </c>
      <c r="D52" s="95" t="s">
        <v>414</v>
      </c>
      <c r="E52" s="100">
        <f>SUM(E53:E54)</f>
        <v>77755.3</v>
      </c>
      <c r="F52" s="100">
        <f>SUM(F53:F54)</f>
        <v>22941.5</v>
      </c>
      <c r="G52" s="100">
        <f>SUM(G53:G54)</f>
        <v>28136.2</v>
      </c>
      <c r="H52" s="100">
        <f>SUM(H53:H54)</f>
        <v>0</v>
      </c>
      <c r="I52" s="100">
        <f>SUM(I53:I54)</f>
        <v>49619.1</v>
      </c>
      <c r="J52" s="100">
        <f>SUM(J53:J54)</f>
        <v>22941.5</v>
      </c>
      <c r="K52" s="100">
        <v>0</v>
      </c>
      <c r="L52" s="100">
        <v>0</v>
      </c>
      <c r="M52" s="50"/>
    </row>
    <row r="53" spans="1:13" s="27" customFormat="1" ht="43.5" customHeight="1">
      <c r="A53" s="260"/>
      <c r="B53" s="304"/>
      <c r="C53" s="280"/>
      <c r="D53" s="90" t="s">
        <v>25</v>
      </c>
      <c r="E53" s="100">
        <f t="shared" si="12"/>
        <v>44455.3</v>
      </c>
      <c r="F53" s="100">
        <f t="shared" si="12"/>
        <v>16382.4</v>
      </c>
      <c r="G53" s="101">
        <v>15836.2</v>
      </c>
      <c r="H53" s="101">
        <v>0</v>
      </c>
      <c r="I53" s="101">
        <v>28619.1</v>
      </c>
      <c r="J53" s="103">
        <v>16382.4</v>
      </c>
      <c r="K53" s="100">
        <v>0</v>
      </c>
      <c r="L53" s="100">
        <v>0</v>
      </c>
      <c r="M53" s="50" t="s">
        <v>587</v>
      </c>
    </row>
    <row r="54" spans="1:13" s="27" customFormat="1" ht="45.75" customHeight="1">
      <c r="A54" s="260"/>
      <c r="B54" s="304"/>
      <c r="C54" s="280"/>
      <c r="D54" s="90" t="s">
        <v>471</v>
      </c>
      <c r="E54" s="100">
        <f>SUM(E55)</f>
        <v>33300</v>
      </c>
      <c r="F54" s="100">
        <f aca="true" t="shared" si="13" ref="F54:L54">SUM(F55)</f>
        <v>6559.1</v>
      </c>
      <c r="G54" s="100">
        <f t="shared" si="13"/>
        <v>12300</v>
      </c>
      <c r="H54" s="100">
        <f t="shared" si="13"/>
        <v>0</v>
      </c>
      <c r="I54" s="100">
        <f t="shared" si="13"/>
        <v>21000</v>
      </c>
      <c r="J54" s="100">
        <f t="shared" si="13"/>
        <v>6559.1</v>
      </c>
      <c r="K54" s="100">
        <f t="shared" si="13"/>
        <v>0</v>
      </c>
      <c r="L54" s="100">
        <f t="shared" si="13"/>
        <v>0</v>
      </c>
      <c r="M54" s="50" t="s">
        <v>587</v>
      </c>
    </row>
    <row r="55" spans="1:13" s="27" customFormat="1" ht="60">
      <c r="A55" s="23" t="s">
        <v>309</v>
      </c>
      <c r="B55" s="53" t="s">
        <v>310</v>
      </c>
      <c r="C55" s="14" t="s">
        <v>482</v>
      </c>
      <c r="D55" s="137" t="s">
        <v>471</v>
      </c>
      <c r="E55" s="100">
        <f t="shared" si="12"/>
        <v>33300</v>
      </c>
      <c r="F55" s="100">
        <f t="shared" si="12"/>
        <v>6559.1</v>
      </c>
      <c r="G55" s="101">
        <v>12300</v>
      </c>
      <c r="H55" s="101">
        <v>0</v>
      </c>
      <c r="I55" s="101">
        <v>21000</v>
      </c>
      <c r="J55" s="103">
        <v>6559.1</v>
      </c>
      <c r="K55" s="100">
        <v>0</v>
      </c>
      <c r="L55" s="100">
        <v>0</v>
      </c>
      <c r="M55" s="50" t="s">
        <v>593</v>
      </c>
    </row>
    <row r="56" spans="1:13" ht="30">
      <c r="A56" s="345">
        <v>3</v>
      </c>
      <c r="B56" s="346" t="s">
        <v>311</v>
      </c>
      <c r="C56" s="265" t="s">
        <v>482</v>
      </c>
      <c r="D56" s="95" t="s">
        <v>414</v>
      </c>
      <c r="E56" s="101">
        <f>SUM(E57:E58)</f>
        <v>3300</v>
      </c>
      <c r="F56" s="100">
        <v>0</v>
      </c>
      <c r="G56" s="101">
        <f>SUM(G57:G58)</f>
        <v>910</v>
      </c>
      <c r="H56" s="101">
        <v>0</v>
      </c>
      <c r="I56" s="101">
        <f>SUM(I57:I58)</f>
        <v>2390</v>
      </c>
      <c r="J56" s="103">
        <f>SUM(J57:J58)</f>
        <v>2390</v>
      </c>
      <c r="K56" s="100">
        <v>0</v>
      </c>
      <c r="L56" s="100">
        <v>0</v>
      </c>
      <c r="M56" s="49" t="s">
        <v>593</v>
      </c>
    </row>
    <row r="57" spans="1:13" s="83" customFormat="1" ht="15.75">
      <c r="A57" s="260"/>
      <c r="B57" s="263"/>
      <c r="C57" s="280"/>
      <c r="D57" s="90" t="s">
        <v>25</v>
      </c>
      <c r="E57" s="100">
        <v>0</v>
      </c>
      <c r="F57" s="100">
        <v>0</v>
      </c>
      <c r="G57" s="101">
        <v>0</v>
      </c>
      <c r="H57" s="101">
        <v>0</v>
      </c>
      <c r="I57" s="101">
        <v>0</v>
      </c>
      <c r="J57" s="103">
        <v>0</v>
      </c>
      <c r="K57" s="100">
        <v>0</v>
      </c>
      <c r="L57" s="100">
        <v>0</v>
      </c>
      <c r="M57" s="60"/>
    </row>
    <row r="58" spans="1:13" s="83" customFormat="1" ht="30">
      <c r="A58" s="261"/>
      <c r="B58" s="264"/>
      <c r="C58" s="281"/>
      <c r="D58" s="90" t="s">
        <v>471</v>
      </c>
      <c r="E58" s="100">
        <v>3300</v>
      </c>
      <c r="F58" s="100">
        <v>0</v>
      </c>
      <c r="G58" s="101">
        <v>910</v>
      </c>
      <c r="H58" s="101">
        <v>910</v>
      </c>
      <c r="I58" s="101">
        <v>2390</v>
      </c>
      <c r="J58" s="103">
        <v>2390</v>
      </c>
      <c r="K58" s="100">
        <v>0</v>
      </c>
      <c r="L58" s="100">
        <v>0</v>
      </c>
      <c r="M58" s="49" t="s">
        <v>593</v>
      </c>
    </row>
    <row r="59" spans="1:13" ht="44.25" customHeight="1">
      <c r="A59" s="28" t="s">
        <v>312</v>
      </c>
      <c r="B59" s="54" t="s">
        <v>313</v>
      </c>
      <c r="C59" s="14" t="s">
        <v>482</v>
      </c>
      <c r="D59" s="137" t="s">
        <v>471</v>
      </c>
      <c r="E59" s="100">
        <v>3300</v>
      </c>
      <c r="F59" s="100">
        <v>0</v>
      </c>
      <c r="G59" s="101">
        <v>910</v>
      </c>
      <c r="H59" s="101">
        <v>910</v>
      </c>
      <c r="I59" s="101">
        <v>2390</v>
      </c>
      <c r="J59" s="103">
        <v>2390</v>
      </c>
      <c r="K59" s="100">
        <v>0</v>
      </c>
      <c r="L59" s="100">
        <v>0</v>
      </c>
      <c r="M59" s="50" t="s">
        <v>325</v>
      </c>
    </row>
    <row r="60" spans="1:13" ht="66.75" customHeight="1">
      <c r="A60" s="321">
        <v>4</v>
      </c>
      <c r="B60" s="319" t="s">
        <v>314</v>
      </c>
      <c r="C60" s="265" t="s">
        <v>482</v>
      </c>
      <c r="D60" s="95" t="s">
        <v>414</v>
      </c>
      <c r="E60" s="100">
        <f>SUM(E61:E62)</f>
        <v>40813</v>
      </c>
      <c r="F60" s="100">
        <f>SUM(F61:F62)</f>
        <v>19892.5</v>
      </c>
      <c r="G60" s="101">
        <f>SUM(G61:G62)</f>
        <v>34681.6</v>
      </c>
      <c r="H60" s="101">
        <f>SUM(H61:H62)</f>
        <v>13761.1</v>
      </c>
      <c r="I60" s="101">
        <f>SUM(I61:I62)</f>
        <v>6131.4</v>
      </c>
      <c r="J60" s="103">
        <f>SUM(J61:J62)</f>
        <v>6131.4</v>
      </c>
      <c r="K60" s="100">
        <v>0</v>
      </c>
      <c r="L60" s="100">
        <v>0</v>
      </c>
      <c r="M60" s="60"/>
    </row>
    <row r="61" spans="1:13" s="83" customFormat="1" ht="20.25" customHeight="1">
      <c r="A61" s="260"/>
      <c r="B61" s="263"/>
      <c r="C61" s="280"/>
      <c r="D61" s="90" t="s">
        <v>25</v>
      </c>
      <c r="E61" s="100">
        <f>SUM(G61,I61,K61)</f>
        <v>10572</v>
      </c>
      <c r="F61" s="100">
        <f>SUM(H61,J61,L61)</f>
        <v>10572</v>
      </c>
      <c r="G61" s="101">
        <v>8277.6</v>
      </c>
      <c r="H61" s="101">
        <v>8277.6</v>
      </c>
      <c r="I61" s="101">
        <v>2294.4</v>
      </c>
      <c r="J61" s="103">
        <v>2294.4</v>
      </c>
      <c r="K61" s="100">
        <v>0</v>
      </c>
      <c r="L61" s="100">
        <v>0</v>
      </c>
      <c r="M61" s="49" t="s">
        <v>593</v>
      </c>
    </row>
    <row r="62" spans="1:13" s="83" customFormat="1" ht="20.25" customHeight="1">
      <c r="A62" s="261"/>
      <c r="B62" s="264"/>
      <c r="C62" s="281"/>
      <c r="D62" s="90" t="s">
        <v>471</v>
      </c>
      <c r="E62" s="100">
        <f>SUM(E63:E65)</f>
        <v>30241</v>
      </c>
      <c r="F62" s="100">
        <f aca="true" t="shared" si="14" ref="F62:L62">SUM(F63:F65)</f>
        <v>9320.5</v>
      </c>
      <c r="G62" s="100">
        <f t="shared" si="14"/>
        <v>26404</v>
      </c>
      <c r="H62" s="100">
        <f t="shared" si="14"/>
        <v>5483.5</v>
      </c>
      <c r="I62" s="100">
        <f t="shared" si="14"/>
        <v>3837</v>
      </c>
      <c r="J62" s="100">
        <f t="shared" si="14"/>
        <v>3837</v>
      </c>
      <c r="K62" s="100">
        <f t="shared" si="14"/>
        <v>0</v>
      </c>
      <c r="L62" s="100">
        <f t="shared" si="14"/>
        <v>0</v>
      </c>
      <c r="M62" s="49" t="s">
        <v>593</v>
      </c>
    </row>
    <row r="63" spans="1:13" ht="60">
      <c r="A63" s="25" t="s">
        <v>315</v>
      </c>
      <c r="B63" s="55" t="s">
        <v>316</v>
      </c>
      <c r="C63" s="14" t="s">
        <v>482</v>
      </c>
      <c r="D63" s="137" t="s">
        <v>471</v>
      </c>
      <c r="E63" s="100">
        <f aca="true" t="shared" si="15" ref="E63:F71">SUM(G63,I63,K63)</f>
        <v>8455</v>
      </c>
      <c r="F63" s="100">
        <f t="shared" si="15"/>
        <v>7589.8</v>
      </c>
      <c r="G63" s="101">
        <v>5918.5</v>
      </c>
      <c r="H63" s="101">
        <v>5053.3</v>
      </c>
      <c r="I63" s="101">
        <v>2536.5</v>
      </c>
      <c r="J63" s="101">
        <v>2536.5</v>
      </c>
      <c r="K63" s="100">
        <v>0</v>
      </c>
      <c r="L63" s="100">
        <v>0</v>
      </c>
      <c r="M63" s="49" t="s">
        <v>593</v>
      </c>
    </row>
    <row r="64" spans="1:13" ht="83.25" customHeight="1">
      <c r="A64" s="25" t="s">
        <v>317</v>
      </c>
      <c r="B64" s="55" t="s">
        <v>318</v>
      </c>
      <c r="C64" s="14" t="s">
        <v>482</v>
      </c>
      <c r="D64" s="137" t="s">
        <v>471</v>
      </c>
      <c r="E64" s="100">
        <f t="shared" si="15"/>
        <v>15900.5</v>
      </c>
      <c r="F64" s="100">
        <f t="shared" si="15"/>
        <v>900.5</v>
      </c>
      <c r="G64" s="101">
        <v>15000</v>
      </c>
      <c r="H64" s="101">
        <v>0</v>
      </c>
      <c r="I64" s="101">
        <v>900.5</v>
      </c>
      <c r="J64" s="101">
        <v>900.5</v>
      </c>
      <c r="K64" s="100">
        <v>0</v>
      </c>
      <c r="L64" s="100">
        <v>0</v>
      </c>
      <c r="M64" s="49" t="s">
        <v>593</v>
      </c>
    </row>
    <row r="65" spans="1:13" ht="135.75" customHeight="1">
      <c r="A65" s="25" t="s">
        <v>319</v>
      </c>
      <c r="B65" s="55" t="s">
        <v>320</v>
      </c>
      <c r="C65" s="49" t="s">
        <v>482</v>
      </c>
      <c r="D65" s="137" t="s">
        <v>471</v>
      </c>
      <c r="E65" s="100">
        <f t="shared" si="15"/>
        <v>5885.5</v>
      </c>
      <c r="F65" s="100">
        <f t="shared" si="15"/>
        <v>830.2</v>
      </c>
      <c r="G65" s="101">
        <v>5485.5</v>
      </c>
      <c r="H65" s="101">
        <v>430.2</v>
      </c>
      <c r="I65" s="101">
        <v>400</v>
      </c>
      <c r="J65" s="101">
        <v>400</v>
      </c>
      <c r="K65" s="100">
        <v>0</v>
      </c>
      <c r="L65" s="100">
        <v>0</v>
      </c>
      <c r="M65" s="49" t="s">
        <v>593</v>
      </c>
    </row>
    <row r="66" spans="1:13" ht="51">
      <c r="A66" s="321">
        <v>5</v>
      </c>
      <c r="B66" s="319" t="s">
        <v>321</v>
      </c>
      <c r="C66" s="265" t="s">
        <v>482</v>
      </c>
      <c r="D66" s="95" t="s">
        <v>414</v>
      </c>
      <c r="E66" s="100">
        <f>SUM(E67:E68)</f>
        <v>3050</v>
      </c>
      <c r="F66" s="100">
        <f>SUM(F67:F68)</f>
        <v>3050</v>
      </c>
      <c r="G66" s="100">
        <f>SUM(G67:G68)</f>
        <v>0</v>
      </c>
      <c r="H66" s="100">
        <f>SUM(H67:H68)</f>
        <v>0</v>
      </c>
      <c r="I66" s="100">
        <f>SUM(I67:I68)</f>
        <v>3050</v>
      </c>
      <c r="J66" s="100">
        <f>SUM(J67:J68)</f>
        <v>3050</v>
      </c>
      <c r="K66" s="100">
        <v>0</v>
      </c>
      <c r="L66" s="100">
        <v>0</v>
      </c>
      <c r="M66" s="59" t="s">
        <v>485</v>
      </c>
    </row>
    <row r="67" spans="1:13" s="83" customFormat="1" ht="15">
      <c r="A67" s="260"/>
      <c r="B67" s="263"/>
      <c r="C67" s="280"/>
      <c r="D67" s="90" t="s">
        <v>25</v>
      </c>
      <c r="E67" s="100">
        <f t="shared" si="15"/>
        <v>1160</v>
      </c>
      <c r="F67" s="100">
        <v>1160</v>
      </c>
      <c r="G67" s="100">
        <v>0</v>
      </c>
      <c r="H67" s="100">
        <v>0</v>
      </c>
      <c r="I67" s="101">
        <v>1160</v>
      </c>
      <c r="J67" s="103">
        <v>1160</v>
      </c>
      <c r="K67" s="100">
        <v>0</v>
      </c>
      <c r="L67" s="100">
        <v>0</v>
      </c>
      <c r="M67" s="59" t="s">
        <v>593</v>
      </c>
    </row>
    <row r="68" spans="1:13" s="83" customFormat="1" ht="15">
      <c r="A68" s="261"/>
      <c r="B68" s="264"/>
      <c r="C68" s="281"/>
      <c r="D68" s="90" t="s">
        <v>471</v>
      </c>
      <c r="E68" s="100">
        <f t="shared" si="15"/>
        <v>1890</v>
      </c>
      <c r="F68" s="100">
        <v>1890</v>
      </c>
      <c r="G68" s="100">
        <v>0</v>
      </c>
      <c r="H68" s="100">
        <v>0</v>
      </c>
      <c r="I68" s="101">
        <v>1890</v>
      </c>
      <c r="J68" s="103">
        <v>1890</v>
      </c>
      <c r="K68" s="100">
        <v>0</v>
      </c>
      <c r="L68" s="100">
        <v>0</v>
      </c>
      <c r="M68" s="59" t="s">
        <v>593</v>
      </c>
    </row>
    <row r="69" spans="1:13" ht="27.75" customHeight="1">
      <c r="A69" s="321">
        <v>6</v>
      </c>
      <c r="B69" s="319" t="s">
        <v>322</v>
      </c>
      <c r="C69" s="265" t="s">
        <v>482</v>
      </c>
      <c r="D69" s="95" t="s">
        <v>414</v>
      </c>
      <c r="E69" s="18">
        <f>SUM(E70:E71)</f>
        <v>12336.2</v>
      </c>
      <c r="F69" s="18">
        <f aca="true" t="shared" si="16" ref="F69:L69">SUM(F70:F71)</f>
        <v>11593.1</v>
      </c>
      <c r="G69" s="18">
        <f t="shared" si="16"/>
        <v>0</v>
      </c>
      <c r="H69" s="18">
        <f t="shared" si="16"/>
        <v>0</v>
      </c>
      <c r="I69" s="99">
        <f t="shared" si="16"/>
        <v>12336.2</v>
      </c>
      <c r="J69" s="77">
        <f t="shared" si="16"/>
        <v>11593.1</v>
      </c>
      <c r="K69" s="18">
        <f t="shared" si="16"/>
        <v>0</v>
      </c>
      <c r="L69" s="18">
        <f t="shared" si="16"/>
        <v>0</v>
      </c>
      <c r="M69" s="52" t="s">
        <v>588</v>
      </c>
    </row>
    <row r="70" spans="1:13" s="83" customFormat="1" ht="17.25" customHeight="1">
      <c r="A70" s="260"/>
      <c r="B70" s="263"/>
      <c r="C70" s="280"/>
      <c r="D70" s="90" t="s">
        <v>25</v>
      </c>
      <c r="E70" s="18">
        <f t="shared" si="15"/>
        <v>4737.5</v>
      </c>
      <c r="F70" s="18">
        <v>4737.5</v>
      </c>
      <c r="G70" s="18">
        <v>0</v>
      </c>
      <c r="H70" s="18">
        <v>0</v>
      </c>
      <c r="I70" s="99">
        <v>4737.5</v>
      </c>
      <c r="J70" s="77">
        <v>4737.5</v>
      </c>
      <c r="K70" s="18">
        <v>0</v>
      </c>
      <c r="L70" s="18">
        <v>0</v>
      </c>
      <c r="M70" s="59" t="s">
        <v>593</v>
      </c>
    </row>
    <row r="71" spans="1:13" s="83" customFormat="1" ht="18" customHeight="1">
      <c r="A71" s="261"/>
      <c r="B71" s="264"/>
      <c r="C71" s="281"/>
      <c r="D71" s="90" t="s">
        <v>471</v>
      </c>
      <c r="E71" s="100">
        <f t="shared" si="15"/>
        <v>7598.7</v>
      </c>
      <c r="F71" s="18">
        <v>6855.6</v>
      </c>
      <c r="G71" s="18">
        <v>0</v>
      </c>
      <c r="H71" s="18">
        <v>0</v>
      </c>
      <c r="I71" s="99">
        <v>7598.7</v>
      </c>
      <c r="J71" s="77">
        <v>6855.6</v>
      </c>
      <c r="K71" s="18">
        <v>0</v>
      </c>
      <c r="L71" s="18">
        <v>0</v>
      </c>
      <c r="M71" s="59" t="s">
        <v>593</v>
      </c>
    </row>
    <row r="72" spans="1:13" s="13" customFormat="1" ht="31.5" customHeight="1">
      <c r="A72" s="321">
        <v>7</v>
      </c>
      <c r="B72" s="262" t="s">
        <v>323</v>
      </c>
      <c r="C72" s="265" t="s">
        <v>482</v>
      </c>
      <c r="D72" s="95" t="s">
        <v>414</v>
      </c>
      <c r="E72" s="100">
        <f>SUM(E73:E74)</f>
        <v>4100</v>
      </c>
      <c r="F72" s="100">
        <f aca="true" t="shared" si="17" ref="F72:L72">SUM(F73:F74)</f>
        <v>4100</v>
      </c>
      <c r="G72" s="101">
        <f t="shared" si="17"/>
        <v>4100</v>
      </c>
      <c r="H72" s="100">
        <f t="shared" si="17"/>
        <v>4100</v>
      </c>
      <c r="I72" s="100">
        <f t="shared" si="17"/>
        <v>0</v>
      </c>
      <c r="J72" s="103">
        <f t="shared" si="17"/>
        <v>0</v>
      </c>
      <c r="K72" s="100">
        <f t="shared" si="17"/>
        <v>0</v>
      </c>
      <c r="L72" s="100">
        <f t="shared" si="17"/>
        <v>0</v>
      </c>
      <c r="M72" s="50"/>
    </row>
    <row r="73" spans="1:13" s="13" customFormat="1" ht="15">
      <c r="A73" s="260"/>
      <c r="B73" s="304"/>
      <c r="C73" s="280"/>
      <c r="D73" s="90" t="s">
        <v>25</v>
      </c>
      <c r="E73" s="100">
        <v>0</v>
      </c>
      <c r="F73" s="100">
        <f>SUM(H73,J73,L73)</f>
        <v>0</v>
      </c>
      <c r="G73" s="101">
        <v>0</v>
      </c>
      <c r="H73" s="100">
        <v>0</v>
      </c>
      <c r="I73" s="100">
        <v>0</v>
      </c>
      <c r="J73" s="103">
        <v>0</v>
      </c>
      <c r="K73" s="100">
        <v>0</v>
      </c>
      <c r="L73" s="100">
        <v>0</v>
      </c>
      <c r="M73" s="59"/>
    </row>
    <row r="74" spans="1:13" s="13" customFormat="1" ht="168" customHeight="1">
      <c r="A74" s="261"/>
      <c r="B74" s="305"/>
      <c r="C74" s="281"/>
      <c r="D74" s="90" t="s">
        <v>471</v>
      </c>
      <c r="E74" s="100">
        <f>SUM(G74,I74,K74)</f>
        <v>4100</v>
      </c>
      <c r="F74" s="100">
        <f>SUM(H74,J74,L74)</f>
        <v>4100</v>
      </c>
      <c r="G74" s="101">
        <v>4100</v>
      </c>
      <c r="H74" s="100">
        <v>4100</v>
      </c>
      <c r="I74" s="100">
        <v>0</v>
      </c>
      <c r="J74" s="103">
        <v>0</v>
      </c>
      <c r="K74" s="100">
        <v>0</v>
      </c>
      <c r="L74" s="100">
        <v>0</v>
      </c>
      <c r="M74" s="50" t="s">
        <v>635</v>
      </c>
    </row>
    <row r="75" spans="1:13" ht="24" customHeight="1">
      <c r="A75" s="321">
        <v>8</v>
      </c>
      <c r="B75" s="319" t="s">
        <v>324</v>
      </c>
      <c r="C75" s="265" t="s">
        <v>482</v>
      </c>
      <c r="D75" s="95" t="s">
        <v>414</v>
      </c>
      <c r="E75" s="100">
        <f>SUM(E76:E77)</f>
        <v>3142.4</v>
      </c>
      <c r="F75" s="100">
        <f aca="true" t="shared" si="18" ref="F75:L75">SUM(F76:F77)</f>
        <v>3200</v>
      </c>
      <c r="G75" s="100">
        <f t="shared" si="18"/>
        <v>2022.4</v>
      </c>
      <c r="H75" s="100">
        <f t="shared" si="18"/>
        <v>2080</v>
      </c>
      <c r="I75" s="100">
        <f t="shared" si="18"/>
        <v>1120</v>
      </c>
      <c r="J75" s="100">
        <f t="shared" si="18"/>
        <v>1120</v>
      </c>
      <c r="K75" s="100">
        <f t="shared" si="18"/>
        <v>0</v>
      </c>
      <c r="L75" s="100">
        <f t="shared" si="18"/>
        <v>0</v>
      </c>
      <c r="M75" s="50"/>
    </row>
    <row r="76" spans="1:13" s="83" customFormat="1" ht="30">
      <c r="A76" s="260"/>
      <c r="B76" s="263"/>
      <c r="C76" s="280"/>
      <c r="D76" s="90" t="s">
        <v>25</v>
      </c>
      <c r="E76" s="104">
        <f>SUM(G76,I76,K76)</f>
        <v>2022.4</v>
      </c>
      <c r="F76" s="104">
        <f>SUM(H76,J76,L76)</f>
        <v>2080</v>
      </c>
      <c r="G76" s="104">
        <v>2022.4</v>
      </c>
      <c r="H76" s="104">
        <v>2080</v>
      </c>
      <c r="I76" s="105">
        <v>0</v>
      </c>
      <c r="J76" s="106">
        <v>0</v>
      </c>
      <c r="K76" s="104">
        <v>0</v>
      </c>
      <c r="L76" s="104">
        <v>0</v>
      </c>
      <c r="M76" s="96" t="s">
        <v>589</v>
      </c>
    </row>
    <row r="77" spans="1:13" s="83" customFormat="1" ht="66.75" customHeight="1">
      <c r="A77" s="261"/>
      <c r="B77" s="264"/>
      <c r="C77" s="281"/>
      <c r="D77" s="90" t="s">
        <v>471</v>
      </c>
      <c r="E77" s="104">
        <f>SUM(G77,I77,K77)</f>
        <v>1120</v>
      </c>
      <c r="F77" s="104">
        <f>SUM(H77,J77,L77)</f>
        <v>1120</v>
      </c>
      <c r="G77" s="104">
        <v>0</v>
      </c>
      <c r="H77" s="104">
        <v>0</v>
      </c>
      <c r="I77" s="105">
        <v>1120</v>
      </c>
      <c r="J77" s="106">
        <v>1120</v>
      </c>
      <c r="K77" s="104"/>
      <c r="L77" s="104"/>
      <c r="M77" s="50" t="s">
        <v>594</v>
      </c>
    </row>
    <row r="78" spans="1:13" s="16" customFormat="1" ht="15.75">
      <c r="A78" s="30"/>
      <c r="B78" s="17"/>
      <c r="C78" s="56"/>
      <c r="D78" s="95" t="s">
        <v>414</v>
      </c>
      <c r="E78" s="57">
        <f>SUM(E39,E52,E56,E60,E66:E69,E72,E75)</f>
        <v>711370.29</v>
      </c>
      <c r="F78" s="57">
        <f aca="true" t="shared" si="19" ref="F78:L78">SUM(F39,F52,F56,F60,F66:F69,F72,F75)</f>
        <v>413760.69999999995</v>
      </c>
      <c r="G78" s="57">
        <f t="shared" si="19"/>
        <v>484893.9</v>
      </c>
      <c r="H78" s="57">
        <f t="shared" si="19"/>
        <v>298074.19999999995</v>
      </c>
      <c r="I78" s="57">
        <f t="shared" si="19"/>
        <v>225211.39</v>
      </c>
      <c r="J78" s="57">
        <f t="shared" si="19"/>
        <v>116811.50000000001</v>
      </c>
      <c r="K78" s="57">
        <f t="shared" si="19"/>
        <v>1265</v>
      </c>
      <c r="L78" s="57">
        <f t="shared" si="19"/>
        <v>1265</v>
      </c>
      <c r="M78" s="58"/>
    </row>
    <row r="79" spans="1:13" s="16" customFormat="1" ht="15.75">
      <c r="A79" s="30"/>
      <c r="B79" s="17"/>
      <c r="C79" s="56"/>
      <c r="D79" s="95" t="s">
        <v>25</v>
      </c>
      <c r="E79" s="57">
        <f>SUM(G79,I79)</f>
        <v>395946.9</v>
      </c>
      <c r="F79" s="57">
        <f aca="true" t="shared" si="20" ref="F79:L79">SUM(F41,F53,F57:F61,F67,F70,F73,F76)</f>
        <v>346104.9</v>
      </c>
      <c r="G79" s="57">
        <f>SUM(G41,G53,G57,G61,G67,G70,G73,G76)</f>
        <v>280839.9</v>
      </c>
      <c r="H79" s="57">
        <f t="shared" si="20"/>
        <v>259247.3</v>
      </c>
      <c r="I79" s="57">
        <f>SUM(I41,I53,I57,I61,I67,I70,I73,I76)</f>
        <v>115107</v>
      </c>
      <c r="J79" s="79">
        <f t="shared" si="20"/>
        <v>92192.59999999999</v>
      </c>
      <c r="K79" s="57">
        <f t="shared" si="20"/>
        <v>1265</v>
      </c>
      <c r="L79" s="57">
        <f t="shared" si="20"/>
        <v>1265</v>
      </c>
      <c r="M79" s="58"/>
    </row>
    <row r="80" spans="1:13" s="16" customFormat="1" ht="15.75">
      <c r="A80" s="30"/>
      <c r="B80" s="17"/>
      <c r="C80" s="56"/>
      <c r="D80" s="95" t="s">
        <v>471</v>
      </c>
      <c r="E80" s="57">
        <f>SUM(E42,E54,E58,E62,E68,E71,E74,E77)</f>
        <v>311108.39</v>
      </c>
      <c r="F80" s="57">
        <f aca="true" t="shared" si="21" ref="F80:L80">SUM(F42,F54,F58,F62,F68,F71,F74,F77)</f>
        <v>84498.3</v>
      </c>
      <c r="G80" s="57">
        <f t="shared" si="21"/>
        <v>204054</v>
      </c>
      <c r="H80" s="57">
        <f t="shared" si="21"/>
        <v>55318</v>
      </c>
      <c r="I80" s="57">
        <f t="shared" si="21"/>
        <v>107054.39</v>
      </c>
      <c r="J80" s="57">
        <f t="shared" si="21"/>
        <v>32480.300000000003</v>
      </c>
      <c r="K80" s="57">
        <f t="shared" si="21"/>
        <v>0</v>
      </c>
      <c r="L80" s="57">
        <f t="shared" si="21"/>
        <v>0</v>
      </c>
      <c r="M80" s="58"/>
    </row>
    <row r="81" spans="1:13" s="13" customFormat="1" ht="15.75">
      <c r="A81" s="323" t="s">
        <v>326</v>
      </c>
      <c r="B81" s="323"/>
      <c r="C81" s="323"/>
      <c r="D81" s="323"/>
      <c r="E81" s="323"/>
      <c r="F81" s="323"/>
      <c r="G81" s="323"/>
      <c r="H81" s="323"/>
      <c r="I81" s="323"/>
      <c r="J81" s="323"/>
      <c r="K81" s="323"/>
      <c r="L81" s="323"/>
      <c r="M81" s="323"/>
    </row>
    <row r="82" spans="1:13" s="13" customFormat="1" ht="165">
      <c r="A82" s="14">
        <v>1</v>
      </c>
      <c r="B82" s="14" t="s">
        <v>328</v>
      </c>
      <c r="C82" s="14" t="s">
        <v>282</v>
      </c>
      <c r="D82" s="94" t="s">
        <v>471</v>
      </c>
      <c r="E82" s="24">
        <f>SUM(G82,I82,K82)</f>
        <v>20000</v>
      </c>
      <c r="F82" s="24">
        <f>H82+J82</f>
        <v>0</v>
      </c>
      <c r="G82" s="24">
        <v>18000</v>
      </c>
      <c r="H82" s="24">
        <v>0</v>
      </c>
      <c r="I82" s="24">
        <v>2000</v>
      </c>
      <c r="J82" s="29">
        <v>0</v>
      </c>
      <c r="K82" s="24">
        <v>0</v>
      </c>
      <c r="L82" s="24">
        <v>0</v>
      </c>
      <c r="M82" s="22" t="s">
        <v>486</v>
      </c>
    </row>
    <row r="83" spans="1:13" s="13" customFormat="1" ht="25.5" customHeight="1">
      <c r="A83" s="19"/>
      <c r="B83" s="19"/>
      <c r="C83" s="40"/>
      <c r="D83" s="95" t="s">
        <v>414</v>
      </c>
      <c r="E83" s="31">
        <f>SUM(G83,I83,K83)</f>
        <v>20000</v>
      </c>
      <c r="F83" s="31">
        <f>H83+J83</f>
        <v>0</v>
      </c>
      <c r="G83" s="31">
        <v>18000</v>
      </c>
      <c r="H83" s="31">
        <v>0</v>
      </c>
      <c r="I83" s="31">
        <v>2000</v>
      </c>
      <c r="J83" s="70">
        <v>0</v>
      </c>
      <c r="K83" s="31">
        <v>0</v>
      </c>
      <c r="L83" s="31">
        <v>0</v>
      </c>
      <c r="M83" s="32"/>
    </row>
    <row r="84" spans="1:13" s="13" customFormat="1" ht="32.25" customHeight="1">
      <c r="A84" s="323" t="s">
        <v>327</v>
      </c>
      <c r="B84" s="323"/>
      <c r="C84" s="288"/>
      <c r="D84" s="288"/>
      <c r="E84" s="288"/>
      <c r="F84" s="288"/>
      <c r="G84" s="288"/>
      <c r="H84" s="288"/>
      <c r="I84" s="288"/>
      <c r="J84" s="288"/>
      <c r="K84" s="288"/>
      <c r="L84" s="288"/>
      <c r="M84" s="288"/>
    </row>
    <row r="85" spans="1:13" s="13" customFormat="1" ht="15">
      <c r="A85" s="276" t="s">
        <v>287</v>
      </c>
      <c r="B85" s="262" t="s">
        <v>329</v>
      </c>
      <c r="C85" s="265" t="s">
        <v>482</v>
      </c>
      <c r="D85" s="95" t="s">
        <v>414</v>
      </c>
      <c r="E85" s="100">
        <f>SUM(E86:E87)</f>
        <v>29371.7</v>
      </c>
      <c r="F85" s="100">
        <f aca="true" t="shared" si="22" ref="F85:L85">SUM(F86:F87)</f>
        <v>19144.2</v>
      </c>
      <c r="G85" s="100">
        <f t="shared" si="22"/>
        <v>16130</v>
      </c>
      <c r="H85" s="100">
        <f t="shared" si="22"/>
        <v>5902.5</v>
      </c>
      <c r="I85" s="100">
        <f t="shared" si="22"/>
        <v>13241.7</v>
      </c>
      <c r="J85" s="100">
        <f t="shared" si="22"/>
        <v>13241.7</v>
      </c>
      <c r="K85" s="100">
        <f t="shared" si="22"/>
        <v>0</v>
      </c>
      <c r="L85" s="100">
        <f t="shared" si="22"/>
        <v>0</v>
      </c>
      <c r="M85" s="50"/>
    </row>
    <row r="86" spans="1:13" s="13" customFormat="1" ht="30">
      <c r="A86" s="260"/>
      <c r="B86" s="304"/>
      <c r="C86" s="280"/>
      <c r="D86" s="94" t="s">
        <v>25</v>
      </c>
      <c r="E86" s="77">
        <f>SUM(G86,I86,K86)</f>
        <v>12356.7</v>
      </c>
      <c r="F86" s="77">
        <f>SUM(H86,J86,L86)</f>
        <v>11699.2</v>
      </c>
      <c r="G86" s="143">
        <v>5960</v>
      </c>
      <c r="H86" s="143">
        <v>5302.5</v>
      </c>
      <c r="I86" s="143">
        <v>6396.7</v>
      </c>
      <c r="J86" s="144">
        <v>6396.7</v>
      </c>
      <c r="K86" s="144">
        <v>0</v>
      </c>
      <c r="L86" s="144">
        <v>0</v>
      </c>
      <c r="M86" s="50" t="s">
        <v>593</v>
      </c>
    </row>
    <row r="87" spans="1:13" s="13" customFormat="1" ht="173.25" customHeight="1">
      <c r="A87" s="261"/>
      <c r="B87" s="305"/>
      <c r="C87" s="281"/>
      <c r="D87" s="94" t="s">
        <v>471</v>
      </c>
      <c r="E87" s="18">
        <f>SUM(G87,I87,K87)</f>
        <v>17015</v>
      </c>
      <c r="F87" s="100">
        <f>SUM(H87,J87,L87)</f>
        <v>7445</v>
      </c>
      <c r="G87" s="101">
        <v>10170</v>
      </c>
      <c r="H87" s="101">
        <v>600</v>
      </c>
      <c r="I87" s="101">
        <v>6845</v>
      </c>
      <c r="J87" s="103">
        <v>6845</v>
      </c>
      <c r="K87" s="100">
        <v>0</v>
      </c>
      <c r="L87" s="100">
        <v>0</v>
      </c>
      <c r="M87" s="50" t="s">
        <v>595</v>
      </c>
    </row>
    <row r="88" spans="1:13" s="13" customFormat="1" ht="25.5" customHeight="1">
      <c r="A88" s="276" t="s">
        <v>330</v>
      </c>
      <c r="B88" s="262" t="s">
        <v>331</v>
      </c>
      <c r="C88" s="265" t="s">
        <v>482</v>
      </c>
      <c r="D88" s="95" t="s">
        <v>414</v>
      </c>
      <c r="E88" s="18">
        <f>SUM(E89:E90)</f>
        <v>16672.3</v>
      </c>
      <c r="F88" s="18">
        <f aca="true" t="shared" si="23" ref="F88:L88">SUM(F89:F90)</f>
        <v>9492.3</v>
      </c>
      <c r="G88" s="18">
        <f t="shared" si="23"/>
        <v>9730</v>
      </c>
      <c r="H88" s="18">
        <f t="shared" si="23"/>
        <v>2550</v>
      </c>
      <c r="I88" s="18">
        <f t="shared" si="23"/>
        <v>6942.3</v>
      </c>
      <c r="J88" s="18">
        <f t="shared" si="23"/>
        <v>6942.3</v>
      </c>
      <c r="K88" s="18">
        <f t="shared" si="23"/>
        <v>0</v>
      </c>
      <c r="L88" s="18">
        <f t="shared" si="23"/>
        <v>0</v>
      </c>
      <c r="M88" s="2"/>
    </row>
    <row r="89" spans="1:13" s="13" customFormat="1" ht="17.25" customHeight="1">
      <c r="A89" s="260"/>
      <c r="B89" s="304"/>
      <c r="C89" s="280"/>
      <c r="D89" s="113" t="s">
        <v>25</v>
      </c>
      <c r="E89" s="100">
        <f aca="true" t="shared" si="24" ref="E89:F97">SUM(G89,I89,K89)</f>
        <v>5656.3</v>
      </c>
      <c r="F89" s="100">
        <f t="shared" si="24"/>
        <v>5146.3</v>
      </c>
      <c r="G89" s="143">
        <v>1010</v>
      </c>
      <c r="H89" s="143">
        <v>500</v>
      </c>
      <c r="I89" s="143">
        <v>4646.3</v>
      </c>
      <c r="J89" s="144">
        <v>4646.3</v>
      </c>
      <c r="K89" s="144">
        <v>0</v>
      </c>
      <c r="L89" s="144">
        <v>0</v>
      </c>
      <c r="M89" s="2" t="s">
        <v>590</v>
      </c>
    </row>
    <row r="90" spans="1:13" s="13" customFormat="1" ht="123" customHeight="1">
      <c r="A90" s="261"/>
      <c r="B90" s="305"/>
      <c r="C90" s="281"/>
      <c r="D90" s="113" t="s">
        <v>471</v>
      </c>
      <c r="E90" s="100">
        <f t="shared" si="24"/>
        <v>11016</v>
      </c>
      <c r="F90" s="100">
        <f t="shared" si="24"/>
        <v>4346</v>
      </c>
      <c r="G90" s="99">
        <v>8720</v>
      </c>
      <c r="H90" s="99">
        <v>2050</v>
      </c>
      <c r="I90" s="99">
        <v>2296</v>
      </c>
      <c r="J90" s="77">
        <v>2296</v>
      </c>
      <c r="K90" s="18">
        <v>0</v>
      </c>
      <c r="L90" s="18">
        <v>0</v>
      </c>
      <c r="M90" s="2" t="s">
        <v>596</v>
      </c>
    </row>
    <row r="91" spans="1:13" s="13" customFormat="1" ht="15" customHeight="1">
      <c r="A91" s="276" t="s">
        <v>332</v>
      </c>
      <c r="B91" s="262" t="s">
        <v>333</v>
      </c>
      <c r="C91" s="265" t="s">
        <v>482</v>
      </c>
      <c r="D91" s="95" t="s">
        <v>414</v>
      </c>
      <c r="E91" s="100">
        <f>SUM(E92:E93)</f>
        <v>2691</v>
      </c>
      <c r="F91" s="100">
        <f aca="true" t="shared" si="25" ref="F91:L91">SUM(F92:F93)</f>
        <v>2639.6</v>
      </c>
      <c r="G91" s="100">
        <f t="shared" si="25"/>
        <v>0</v>
      </c>
      <c r="H91" s="100">
        <f t="shared" si="25"/>
        <v>0</v>
      </c>
      <c r="I91" s="100">
        <f t="shared" si="25"/>
        <v>2691</v>
      </c>
      <c r="J91" s="100">
        <f t="shared" si="25"/>
        <v>2639.6</v>
      </c>
      <c r="K91" s="100">
        <f t="shared" si="25"/>
        <v>0</v>
      </c>
      <c r="L91" s="100">
        <f t="shared" si="25"/>
        <v>0</v>
      </c>
      <c r="M91" s="49"/>
    </row>
    <row r="92" spans="1:13" s="13" customFormat="1" ht="15">
      <c r="A92" s="260"/>
      <c r="B92" s="304"/>
      <c r="C92" s="280"/>
      <c r="D92" s="113" t="s">
        <v>597</v>
      </c>
      <c r="E92" s="77">
        <f t="shared" si="24"/>
        <v>1300</v>
      </c>
      <c r="F92" s="77">
        <f aca="true" t="shared" si="26" ref="F92:F97">SUM(H92,J92)</f>
        <v>1248.6</v>
      </c>
      <c r="G92" s="143">
        <v>0</v>
      </c>
      <c r="H92" s="143">
        <v>0</v>
      </c>
      <c r="I92" s="143">
        <v>1300</v>
      </c>
      <c r="J92" s="144">
        <v>1248.6</v>
      </c>
      <c r="K92" s="144">
        <v>0</v>
      </c>
      <c r="L92" s="144">
        <v>0</v>
      </c>
      <c r="M92" s="3" t="s">
        <v>590</v>
      </c>
    </row>
    <row r="93" spans="1:13" s="13" customFormat="1" ht="15">
      <c r="A93" s="261"/>
      <c r="B93" s="305"/>
      <c r="C93" s="281"/>
      <c r="D93" s="113" t="s">
        <v>471</v>
      </c>
      <c r="E93" s="77">
        <f>SUM(E94:E97)</f>
        <v>1391</v>
      </c>
      <c r="F93" s="77">
        <f aca="true" t="shared" si="27" ref="F93:L93">SUM(F94:F97)</f>
        <v>1391</v>
      </c>
      <c r="G93" s="77">
        <f t="shared" si="27"/>
        <v>0</v>
      </c>
      <c r="H93" s="77">
        <f t="shared" si="27"/>
        <v>0</v>
      </c>
      <c r="I93" s="77">
        <f t="shared" si="27"/>
        <v>1391</v>
      </c>
      <c r="J93" s="77">
        <f t="shared" si="27"/>
        <v>1391</v>
      </c>
      <c r="K93" s="77">
        <f t="shared" si="27"/>
        <v>0</v>
      </c>
      <c r="L93" s="77">
        <f t="shared" si="27"/>
        <v>0</v>
      </c>
      <c r="M93" s="3" t="s">
        <v>590</v>
      </c>
    </row>
    <row r="94" spans="1:13" s="13" customFormat="1" ht="105" customHeight="1">
      <c r="A94" s="23" t="s">
        <v>312</v>
      </c>
      <c r="B94" s="53" t="s">
        <v>334</v>
      </c>
      <c r="C94" s="14" t="s">
        <v>482</v>
      </c>
      <c r="D94" s="113" t="s">
        <v>471</v>
      </c>
      <c r="E94" s="100">
        <f t="shared" si="24"/>
        <v>295</v>
      </c>
      <c r="F94" s="77">
        <f t="shared" si="26"/>
        <v>295</v>
      </c>
      <c r="G94" s="100">
        <v>0</v>
      </c>
      <c r="H94" s="100">
        <v>0</v>
      </c>
      <c r="I94" s="101">
        <v>295</v>
      </c>
      <c r="J94" s="103">
        <v>295</v>
      </c>
      <c r="K94" s="100">
        <v>0</v>
      </c>
      <c r="L94" s="100">
        <v>0</v>
      </c>
      <c r="M94" s="50" t="s">
        <v>598</v>
      </c>
    </row>
    <row r="95" spans="1:13" s="13" customFormat="1" ht="77.25" customHeight="1">
      <c r="A95" s="23" t="s">
        <v>340</v>
      </c>
      <c r="B95" s="53" t="s">
        <v>335</v>
      </c>
      <c r="C95" s="14" t="s">
        <v>482</v>
      </c>
      <c r="D95" s="113" t="s">
        <v>471</v>
      </c>
      <c r="E95" s="100">
        <f t="shared" si="24"/>
        <v>234.3</v>
      </c>
      <c r="F95" s="77">
        <f t="shared" si="26"/>
        <v>234.3</v>
      </c>
      <c r="G95" s="100">
        <v>0</v>
      </c>
      <c r="H95" s="100">
        <v>0</v>
      </c>
      <c r="I95" s="101">
        <v>234.3</v>
      </c>
      <c r="J95" s="103">
        <v>234.3</v>
      </c>
      <c r="K95" s="100">
        <v>0</v>
      </c>
      <c r="L95" s="100">
        <v>0</v>
      </c>
      <c r="M95" s="50" t="s">
        <v>600</v>
      </c>
    </row>
    <row r="96" spans="1:13" s="13" customFormat="1" ht="73.5" customHeight="1">
      <c r="A96" s="23" t="s">
        <v>341</v>
      </c>
      <c r="B96" s="53" t="s">
        <v>336</v>
      </c>
      <c r="C96" s="14" t="s">
        <v>482</v>
      </c>
      <c r="D96" s="113" t="s">
        <v>471</v>
      </c>
      <c r="E96" s="100">
        <f t="shared" si="24"/>
        <v>65</v>
      </c>
      <c r="F96" s="77">
        <f t="shared" si="26"/>
        <v>65</v>
      </c>
      <c r="G96" s="100">
        <v>0</v>
      </c>
      <c r="H96" s="100">
        <v>0</v>
      </c>
      <c r="I96" s="101">
        <v>65</v>
      </c>
      <c r="J96" s="103">
        <v>65</v>
      </c>
      <c r="K96" s="100">
        <v>0</v>
      </c>
      <c r="L96" s="100">
        <v>0</v>
      </c>
      <c r="M96" s="50" t="s">
        <v>599</v>
      </c>
    </row>
    <row r="97" spans="1:13" s="16" customFormat="1" ht="150">
      <c r="A97" s="23" t="s">
        <v>342</v>
      </c>
      <c r="B97" s="53" t="s">
        <v>337</v>
      </c>
      <c r="C97" s="49" t="s">
        <v>343</v>
      </c>
      <c r="D97" s="113" t="s">
        <v>471</v>
      </c>
      <c r="E97" s="100">
        <f t="shared" si="24"/>
        <v>796.7</v>
      </c>
      <c r="F97" s="77">
        <f t="shared" si="26"/>
        <v>796.7</v>
      </c>
      <c r="G97" s="100">
        <v>0</v>
      </c>
      <c r="H97" s="100">
        <v>0</v>
      </c>
      <c r="I97" s="101">
        <v>796.7</v>
      </c>
      <c r="J97" s="103">
        <v>796.7</v>
      </c>
      <c r="K97" s="100">
        <v>0</v>
      </c>
      <c r="L97" s="100">
        <v>0</v>
      </c>
      <c r="M97" s="50" t="s">
        <v>636</v>
      </c>
    </row>
    <row r="98" spans="1:13" s="13" customFormat="1" ht="42" customHeight="1">
      <c r="A98" s="276" t="s">
        <v>338</v>
      </c>
      <c r="B98" s="262" t="s">
        <v>339</v>
      </c>
      <c r="C98" s="310" t="s">
        <v>482</v>
      </c>
      <c r="D98" s="142" t="s">
        <v>414</v>
      </c>
      <c r="E98" s="77">
        <f>SUM(E99:E100)</f>
        <v>200</v>
      </c>
      <c r="F98" s="77">
        <f aca="true" t="shared" si="28" ref="F98:L98">SUM(F99:F100)</f>
        <v>20</v>
      </c>
      <c r="G98" s="77">
        <f t="shared" si="28"/>
        <v>180</v>
      </c>
      <c r="H98" s="77">
        <f t="shared" si="28"/>
        <v>0</v>
      </c>
      <c r="I98" s="77">
        <f t="shared" si="28"/>
        <v>20</v>
      </c>
      <c r="J98" s="77">
        <f t="shared" si="28"/>
        <v>20</v>
      </c>
      <c r="K98" s="77">
        <f t="shared" si="28"/>
        <v>0</v>
      </c>
      <c r="L98" s="77">
        <f t="shared" si="28"/>
        <v>0</v>
      </c>
      <c r="M98" s="50" t="s">
        <v>587</v>
      </c>
    </row>
    <row r="99" spans="1:13" s="13" customFormat="1" ht="15">
      <c r="A99" s="260"/>
      <c r="B99" s="304"/>
      <c r="C99" s="280"/>
      <c r="D99" s="113" t="s">
        <v>25</v>
      </c>
      <c r="E99" s="74">
        <v>0</v>
      </c>
      <c r="F99" s="74">
        <v>0</v>
      </c>
      <c r="G99" s="105">
        <v>0</v>
      </c>
      <c r="H99" s="105">
        <v>0</v>
      </c>
      <c r="I99" s="105">
        <v>0</v>
      </c>
      <c r="J99" s="106">
        <v>0</v>
      </c>
      <c r="K99" s="104">
        <v>0</v>
      </c>
      <c r="L99" s="104">
        <v>0</v>
      </c>
      <c r="M99" s="96"/>
    </row>
    <row r="100" spans="1:13" s="13" customFormat="1" ht="60">
      <c r="A100" s="261"/>
      <c r="B100" s="305"/>
      <c r="C100" s="281"/>
      <c r="D100" s="113" t="s">
        <v>471</v>
      </c>
      <c r="E100" s="77">
        <f>SUM(G100,I100,K100)</f>
        <v>200</v>
      </c>
      <c r="F100" s="77">
        <f>SUM(H100,J100)</f>
        <v>20</v>
      </c>
      <c r="G100" s="101">
        <v>180</v>
      </c>
      <c r="H100" s="101">
        <v>0</v>
      </c>
      <c r="I100" s="101">
        <v>20</v>
      </c>
      <c r="J100" s="103">
        <v>20</v>
      </c>
      <c r="K100" s="100">
        <v>0</v>
      </c>
      <c r="L100" s="100">
        <v>0</v>
      </c>
      <c r="M100" s="50" t="s">
        <v>601</v>
      </c>
    </row>
    <row r="101" spans="1:13" s="13" customFormat="1" ht="15">
      <c r="A101" s="311"/>
      <c r="B101" s="312"/>
      <c r="C101" s="313"/>
      <c r="D101" s="95" t="s">
        <v>414</v>
      </c>
      <c r="E101" s="158">
        <f aca="true" t="shared" si="29" ref="E101:L101">SUM(E85,E88,E91,E98,)</f>
        <v>48935</v>
      </c>
      <c r="F101" s="158">
        <f t="shared" si="29"/>
        <v>31296.1</v>
      </c>
      <c r="G101" s="158">
        <f t="shared" si="29"/>
        <v>26040</v>
      </c>
      <c r="H101" s="158">
        <f t="shared" si="29"/>
        <v>8452.5</v>
      </c>
      <c r="I101" s="158">
        <f t="shared" si="29"/>
        <v>22895</v>
      </c>
      <c r="J101" s="158">
        <f t="shared" si="29"/>
        <v>22843.6</v>
      </c>
      <c r="K101" s="158">
        <f t="shared" si="29"/>
        <v>0</v>
      </c>
      <c r="L101" s="158">
        <f t="shared" si="29"/>
        <v>0</v>
      </c>
      <c r="M101" s="96"/>
    </row>
    <row r="102" spans="1:13" s="13" customFormat="1" ht="15">
      <c r="A102" s="260"/>
      <c r="B102" s="263"/>
      <c r="C102" s="274"/>
      <c r="D102" s="95" t="s">
        <v>25</v>
      </c>
      <c r="E102" s="158">
        <f aca="true" t="shared" si="30" ref="E102:L102">SUM(E86,E89,E92,)</f>
        <v>19313</v>
      </c>
      <c r="F102" s="158">
        <f t="shared" si="30"/>
        <v>18094.1</v>
      </c>
      <c r="G102" s="158">
        <f t="shared" si="30"/>
        <v>6970</v>
      </c>
      <c r="H102" s="158">
        <f t="shared" si="30"/>
        <v>5802.5</v>
      </c>
      <c r="I102" s="158">
        <f t="shared" si="30"/>
        <v>12343</v>
      </c>
      <c r="J102" s="158">
        <f t="shared" si="30"/>
        <v>12291.6</v>
      </c>
      <c r="K102" s="158">
        <f t="shared" si="30"/>
        <v>0</v>
      </c>
      <c r="L102" s="158">
        <f t="shared" si="30"/>
        <v>0</v>
      </c>
      <c r="M102" s="96"/>
    </row>
    <row r="103" spans="1:13" s="13" customFormat="1" ht="15">
      <c r="A103" s="261"/>
      <c r="B103" s="264"/>
      <c r="C103" s="275"/>
      <c r="D103" s="95" t="s">
        <v>471</v>
      </c>
      <c r="E103" s="123">
        <f aca="true" t="shared" si="31" ref="E103:L103">SUM(E87,E90,E100,E93)</f>
        <v>29622</v>
      </c>
      <c r="F103" s="123">
        <f t="shared" si="31"/>
        <v>13202</v>
      </c>
      <c r="G103" s="123">
        <f t="shared" si="31"/>
        <v>19070</v>
      </c>
      <c r="H103" s="123">
        <f t="shared" si="31"/>
        <v>2650</v>
      </c>
      <c r="I103" s="123">
        <f t="shared" si="31"/>
        <v>10552</v>
      </c>
      <c r="J103" s="123">
        <f t="shared" si="31"/>
        <v>10552</v>
      </c>
      <c r="K103" s="123">
        <f t="shared" si="31"/>
        <v>0</v>
      </c>
      <c r="L103" s="123">
        <f t="shared" si="31"/>
        <v>0</v>
      </c>
      <c r="M103" s="45"/>
    </row>
    <row r="104" spans="1:13" s="13" customFormat="1" ht="15.75" hidden="1">
      <c r="A104" s="323" t="s">
        <v>344</v>
      </c>
      <c r="B104" s="288"/>
      <c r="C104" s="288"/>
      <c r="D104" s="288"/>
      <c r="E104" s="288"/>
      <c r="F104" s="288"/>
      <c r="G104" s="288"/>
      <c r="H104" s="288"/>
      <c r="I104" s="288"/>
      <c r="J104" s="288"/>
      <c r="K104" s="288"/>
      <c r="L104" s="288"/>
      <c r="M104" s="288"/>
    </row>
    <row r="105" spans="1:13" s="13" customFormat="1" ht="15">
      <c r="A105" s="314" t="s">
        <v>602</v>
      </c>
      <c r="B105" s="315"/>
      <c r="C105" s="315"/>
      <c r="D105" s="315"/>
      <c r="E105" s="315"/>
      <c r="F105" s="315"/>
      <c r="G105" s="315"/>
      <c r="H105" s="315"/>
      <c r="I105" s="315"/>
      <c r="J105" s="315"/>
      <c r="K105" s="315"/>
      <c r="L105" s="315"/>
      <c r="M105" s="316"/>
    </row>
    <row r="106" spans="1:13" s="13" customFormat="1" ht="15.75">
      <c r="A106" s="317">
        <v>1</v>
      </c>
      <c r="B106" s="262" t="s">
        <v>445</v>
      </c>
      <c r="C106" s="310" t="s">
        <v>482</v>
      </c>
      <c r="D106" s="95" t="s">
        <v>414</v>
      </c>
      <c r="E106" s="74">
        <f>SUM(E107:E108)</f>
        <v>120</v>
      </c>
      <c r="F106" s="74">
        <f aca="true" t="shared" si="32" ref="F106:L106">SUM(F107:F108)</f>
        <v>120</v>
      </c>
      <c r="G106" s="74">
        <f t="shared" si="32"/>
        <v>0</v>
      </c>
      <c r="H106" s="74">
        <f t="shared" si="32"/>
        <v>0</v>
      </c>
      <c r="I106" s="74">
        <f t="shared" si="32"/>
        <v>120</v>
      </c>
      <c r="J106" s="74">
        <f t="shared" si="32"/>
        <v>120</v>
      </c>
      <c r="K106" s="74">
        <f t="shared" si="32"/>
        <v>0</v>
      </c>
      <c r="L106" s="74">
        <f t="shared" si="32"/>
        <v>0</v>
      </c>
      <c r="M106" s="112"/>
    </row>
    <row r="107" spans="1:13" s="13" customFormat="1" ht="15">
      <c r="A107" s="318"/>
      <c r="B107" s="291"/>
      <c r="C107" s="350"/>
      <c r="D107" s="113" t="s">
        <v>25</v>
      </c>
      <c r="E107" s="99">
        <f>SUM(G107,I107,K107)</f>
        <v>40</v>
      </c>
      <c r="F107" s="99">
        <v>40</v>
      </c>
      <c r="G107" s="77">
        <v>0</v>
      </c>
      <c r="H107" s="77">
        <v>0</v>
      </c>
      <c r="I107" s="99">
        <v>40</v>
      </c>
      <c r="J107" s="99">
        <v>40</v>
      </c>
      <c r="K107" s="18">
        <v>0</v>
      </c>
      <c r="L107" s="18">
        <v>0</v>
      </c>
      <c r="M107" s="3" t="s">
        <v>590</v>
      </c>
    </row>
    <row r="108" spans="1:13" s="13" customFormat="1" ht="204" customHeight="1">
      <c r="A108" s="318"/>
      <c r="B108" s="292"/>
      <c r="C108" s="351"/>
      <c r="D108" s="113" t="s">
        <v>471</v>
      </c>
      <c r="E108" s="150">
        <f>SUM(G108,I108,K108)</f>
        <v>80</v>
      </c>
      <c r="F108" s="150">
        <v>80</v>
      </c>
      <c r="G108" s="150">
        <v>0</v>
      </c>
      <c r="H108" s="150">
        <v>0</v>
      </c>
      <c r="I108" s="150">
        <v>80</v>
      </c>
      <c r="J108" s="150">
        <v>80</v>
      </c>
      <c r="K108" s="150">
        <v>0</v>
      </c>
      <c r="L108" s="150">
        <v>0</v>
      </c>
      <c r="M108" s="3" t="s">
        <v>608</v>
      </c>
    </row>
    <row r="109" spans="1:13" s="13" customFormat="1" ht="15.75">
      <c r="A109" s="317">
        <v>2</v>
      </c>
      <c r="B109" s="262" t="s">
        <v>603</v>
      </c>
      <c r="C109" s="310" t="s">
        <v>482</v>
      </c>
      <c r="D109" s="95" t="s">
        <v>414</v>
      </c>
      <c r="E109" s="150">
        <f>SUM(E110:E111)</f>
        <v>212.4</v>
      </c>
      <c r="F109" s="150">
        <f aca="true" t="shared" si="33" ref="F109:L109">SUM(F110:F111)</f>
        <v>212.4</v>
      </c>
      <c r="G109" s="150">
        <f t="shared" si="33"/>
        <v>0</v>
      </c>
      <c r="H109" s="150">
        <f t="shared" si="33"/>
        <v>0</v>
      </c>
      <c r="I109" s="150">
        <f t="shared" si="33"/>
        <v>212.4</v>
      </c>
      <c r="J109" s="150">
        <f t="shared" si="33"/>
        <v>212.4</v>
      </c>
      <c r="K109" s="150">
        <f t="shared" si="33"/>
        <v>0</v>
      </c>
      <c r="L109" s="150">
        <f t="shared" si="33"/>
        <v>0</v>
      </c>
      <c r="M109" s="112"/>
    </row>
    <row r="110" spans="1:13" s="13" customFormat="1" ht="15">
      <c r="A110" s="269"/>
      <c r="B110" s="291"/>
      <c r="C110" s="350"/>
      <c r="D110" s="113" t="s">
        <v>25</v>
      </c>
      <c r="E110" s="99">
        <f>SUM(G110,I110,K110)</f>
        <v>101.2</v>
      </c>
      <c r="F110" s="18">
        <v>101.2</v>
      </c>
      <c r="G110" s="77">
        <v>0</v>
      </c>
      <c r="H110" s="77">
        <v>0</v>
      </c>
      <c r="I110" s="99">
        <v>101.2</v>
      </c>
      <c r="J110" s="18">
        <v>101.2</v>
      </c>
      <c r="K110" s="18">
        <v>0</v>
      </c>
      <c r="L110" s="18">
        <v>0</v>
      </c>
      <c r="M110" s="3" t="s">
        <v>590</v>
      </c>
    </row>
    <row r="111" spans="1:13" s="13" customFormat="1" ht="73.5" customHeight="1">
      <c r="A111" s="269"/>
      <c r="B111" s="292"/>
      <c r="C111" s="351"/>
      <c r="D111" s="113" t="s">
        <v>471</v>
      </c>
      <c r="E111" s="150">
        <f>SUM(G111,I111,K111)</f>
        <v>111.2</v>
      </c>
      <c r="F111" s="150">
        <v>111.2</v>
      </c>
      <c r="G111" s="150">
        <v>0</v>
      </c>
      <c r="H111" s="150">
        <v>0</v>
      </c>
      <c r="I111" s="150">
        <v>111.2</v>
      </c>
      <c r="J111" s="150">
        <v>111.2</v>
      </c>
      <c r="K111" s="150">
        <v>0</v>
      </c>
      <c r="L111" s="150">
        <v>0</v>
      </c>
      <c r="M111" s="3" t="s">
        <v>609</v>
      </c>
    </row>
    <row r="112" spans="1:13" s="13" customFormat="1" ht="15">
      <c r="A112" s="259">
        <v>3</v>
      </c>
      <c r="B112" s="262" t="s">
        <v>446</v>
      </c>
      <c r="C112" s="310" t="s">
        <v>482</v>
      </c>
      <c r="D112" s="95" t="s">
        <v>414</v>
      </c>
      <c r="E112" s="150">
        <f>SUM(E113:E114)</f>
        <v>135</v>
      </c>
      <c r="F112" s="150">
        <f aca="true" t="shared" si="34" ref="F112:L112">SUM(F113:F114)</f>
        <v>135</v>
      </c>
      <c r="G112" s="150">
        <f t="shared" si="34"/>
        <v>0</v>
      </c>
      <c r="H112" s="150">
        <f t="shared" si="34"/>
        <v>0</v>
      </c>
      <c r="I112" s="150">
        <f t="shared" si="34"/>
        <v>135</v>
      </c>
      <c r="J112" s="150">
        <f t="shared" si="34"/>
        <v>135</v>
      </c>
      <c r="K112" s="150">
        <f t="shared" si="34"/>
        <v>0</v>
      </c>
      <c r="L112" s="150">
        <f t="shared" si="34"/>
        <v>0</v>
      </c>
      <c r="M112" s="3"/>
    </row>
    <row r="113" spans="1:13" s="13" customFormat="1" ht="15">
      <c r="A113" s="289"/>
      <c r="B113" s="291"/>
      <c r="C113" s="350"/>
      <c r="D113" s="113" t="s">
        <v>25</v>
      </c>
      <c r="E113" s="99">
        <f>SUM(G113,I113,K113)</f>
        <v>60</v>
      </c>
      <c r="F113" s="99">
        <v>60</v>
      </c>
      <c r="G113" s="77">
        <v>0</v>
      </c>
      <c r="H113" s="77">
        <v>0</v>
      </c>
      <c r="I113" s="99">
        <v>60</v>
      </c>
      <c r="J113" s="99">
        <v>60</v>
      </c>
      <c r="K113" s="18">
        <v>0</v>
      </c>
      <c r="L113" s="18">
        <v>0</v>
      </c>
      <c r="M113" s="3" t="s">
        <v>590</v>
      </c>
    </row>
    <row r="114" spans="1:13" s="13" customFormat="1" ht="116.25" customHeight="1">
      <c r="A114" s="290"/>
      <c r="B114" s="292"/>
      <c r="C114" s="351"/>
      <c r="D114" s="113" t="s">
        <v>471</v>
      </c>
      <c r="E114" s="150">
        <f>SUM(G114,I114,K114)</f>
        <v>75</v>
      </c>
      <c r="F114" s="150">
        <v>75</v>
      </c>
      <c r="G114" s="150">
        <v>0</v>
      </c>
      <c r="H114" s="150">
        <v>0</v>
      </c>
      <c r="I114" s="150">
        <v>75</v>
      </c>
      <c r="J114" s="150">
        <v>75</v>
      </c>
      <c r="K114" s="150">
        <v>0</v>
      </c>
      <c r="L114" s="150">
        <v>0</v>
      </c>
      <c r="M114" s="3" t="s">
        <v>610</v>
      </c>
    </row>
    <row r="115" spans="1:13" s="13" customFormat="1" ht="15">
      <c r="A115" s="259">
        <v>4</v>
      </c>
      <c r="B115" s="262" t="s">
        <v>447</v>
      </c>
      <c r="C115" s="310" t="s">
        <v>482</v>
      </c>
      <c r="D115" s="95" t="s">
        <v>414</v>
      </c>
      <c r="E115" s="150">
        <f>SUM(E116:E117)</f>
        <v>3658.6</v>
      </c>
      <c r="F115" s="150">
        <f>SUM(F116:F117)</f>
        <v>3340.3</v>
      </c>
      <c r="G115" s="150">
        <f aca="true" t="shared" si="35" ref="G115:L115">SUM(G116:G117)</f>
        <v>0</v>
      </c>
      <c r="H115" s="150">
        <f t="shared" si="35"/>
        <v>0</v>
      </c>
      <c r="I115" s="150">
        <f t="shared" si="35"/>
        <v>3658.6</v>
      </c>
      <c r="J115" s="150">
        <f t="shared" si="35"/>
        <v>3340.3</v>
      </c>
      <c r="K115" s="150">
        <f t="shared" si="35"/>
        <v>0</v>
      </c>
      <c r="L115" s="150">
        <f t="shared" si="35"/>
        <v>0</v>
      </c>
      <c r="M115" s="3"/>
    </row>
    <row r="116" spans="1:13" s="13" customFormat="1" ht="15">
      <c r="A116" s="260"/>
      <c r="B116" s="304"/>
      <c r="C116" s="350"/>
      <c r="D116" s="113" t="s">
        <v>25</v>
      </c>
      <c r="E116" s="18">
        <f>SUM(G116,I116,K116)</f>
        <v>1779.3</v>
      </c>
      <c r="F116" s="18">
        <v>1779.3</v>
      </c>
      <c r="G116" s="77">
        <v>0</v>
      </c>
      <c r="H116" s="77">
        <v>0</v>
      </c>
      <c r="I116" s="18">
        <v>1779.3</v>
      </c>
      <c r="J116" s="18">
        <v>1779.3</v>
      </c>
      <c r="K116" s="18">
        <v>0</v>
      </c>
      <c r="L116" s="18">
        <v>0</v>
      </c>
      <c r="M116" s="3" t="s">
        <v>590</v>
      </c>
    </row>
    <row r="117" spans="1:13" s="13" customFormat="1" ht="45">
      <c r="A117" s="261"/>
      <c r="B117" s="305"/>
      <c r="C117" s="351"/>
      <c r="D117" s="113" t="s">
        <v>471</v>
      </c>
      <c r="E117" s="150">
        <f>SUM(G117,I117,K117)</f>
        <v>1879.3</v>
      </c>
      <c r="F117" s="150">
        <v>1561</v>
      </c>
      <c r="G117" s="150">
        <v>0</v>
      </c>
      <c r="H117" s="150">
        <v>0</v>
      </c>
      <c r="I117" s="150">
        <v>1879.3</v>
      </c>
      <c r="J117" s="150">
        <v>1561</v>
      </c>
      <c r="K117" s="150">
        <v>0</v>
      </c>
      <c r="L117" s="150">
        <v>0</v>
      </c>
      <c r="M117" s="3" t="s">
        <v>605</v>
      </c>
    </row>
    <row r="118" spans="1:13" s="13" customFormat="1" ht="15">
      <c r="A118" s="259">
        <v>5</v>
      </c>
      <c r="B118" s="262" t="s">
        <v>604</v>
      </c>
      <c r="C118" s="310" t="s">
        <v>482</v>
      </c>
      <c r="D118" s="95" t="s">
        <v>414</v>
      </c>
      <c r="E118" s="150">
        <f>SUM(E119:E120)</f>
        <v>1892</v>
      </c>
      <c r="F118" s="150">
        <f aca="true" t="shared" si="36" ref="F118:L118">SUM(F119:F120)</f>
        <v>946</v>
      </c>
      <c r="G118" s="150">
        <f t="shared" si="36"/>
        <v>1324.4</v>
      </c>
      <c r="H118" s="150">
        <f t="shared" si="36"/>
        <v>662.2</v>
      </c>
      <c r="I118" s="150">
        <f t="shared" si="36"/>
        <v>567.6</v>
      </c>
      <c r="J118" s="150">
        <f t="shared" si="36"/>
        <v>283.8</v>
      </c>
      <c r="K118" s="150">
        <f t="shared" si="36"/>
        <v>0</v>
      </c>
      <c r="L118" s="150">
        <f t="shared" si="36"/>
        <v>0</v>
      </c>
      <c r="M118" s="3"/>
    </row>
    <row r="119" spans="1:13" s="13" customFormat="1" ht="149.25" customHeight="1">
      <c r="A119" s="260"/>
      <c r="B119" s="304"/>
      <c r="C119" s="350"/>
      <c r="D119" s="113" t="s">
        <v>25</v>
      </c>
      <c r="E119" s="18">
        <f>SUM(G119,I119,K119)</f>
        <v>946</v>
      </c>
      <c r="F119" s="18">
        <f>SUM(H119,J119)</f>
        <v>946</v>
      </c>
      <c r="G119" s="120">
        <v>662.2</v>
      </c>
      <c r="H119" s="77">
        <v>662.2</v>
      </c>
      <c r="I119" s="99">
        <v>283.8</v>
      </c>
      <c r="J119" s="18">
        <v>283.8</v>
      </c>
      <c r="K119" s="18">
        <v>0</v>
      </c>
      <c r="L119" s="18">
        <v>0</v>
      </c>
      <c r="M119" s="3" t="s">
        <v>607</v>
      </c>
    </row>
    <row r="120" spans="1:13" s="13" customFormat="1" ht="87.75" customHeight="1">
      <c r="A120" s="261"/>
      <c r="B120" s="305"/>
      <c r="C120" s="351"/>
      <c r="D120" s="113" t="s">
        <v>471</v>
      </c>
      <c r="E120" s="100">
        <f>SUM(G120,I120,K120)</f>
        <v>946</v>
      </c>
      <c r="F120" s="18">
        <f>SUM(H120,J120)</f>
        <v>0</v>
      </c>
      <c r="G120" s="120">
        <v>662.2</v>
      </c>
      <c r="H120" s="77">
        <v>0</v>
      </c>
      <c r="I120" s="99">
        <v>283.8</v>
      </c>
      <c r="J120" s="18">
        <v>0</v>
      </c>
      <c r="K120" s="18">
        <v>0</v>
      </c>
      <c r="L120" s="18">
        <v>0</v>
      </c>
      <c r="M120" s="50" t="s">
        <v>587</v>
      </c>
    </row>
    <row r="121" spans="1:13" s="13" customFormat="1" ht="15">
      <c r="A121" s="259"/>
      <c r="B121" s="259"/>
      <c r="C121" s="259"/>
      <c r="D121" s="95" t="s">
        <v>414</v>
      </c>
      <c r="E121" s="151">
        <f>SUM(G121,I121,K121)</f>
        <v>6018</v>
      </c>
      <c r="F121" s="151">
        <f aca="true" t="shared" si="37" ref="F121:L121">SUM(F106,F109,F112,F115,F118,)</f>
        <v>4753.700000000001</v>
      </c>
      <c r="G121" s="151">
        <f t="shared" si="37"/>
        <v>1324.4</v>
      </c>
      <c r="H121" s="151">
        <f t="shared" si="37"/>
        <v>662.2</v>
      </c>
      <c r="I121" s="151">
        <f t="shared" si="37"/>
        <v>4693.6</v>
      </c>
      <c r="J121" s="151">
        <f t="shared" si="37"/>
        <v>4091.5000000000005</v>
      </c>
      <c r="K121" s="151">
        <f t="shared" si="37"/>
        <v>0</v>
      </c>
      <c r="L121" s="151">
        <f t="shared" si="37"/>
        <v>0</v>
      </c>
      <c r="M121" s="3"/>
    </row>
    <row r="122" spans="1:13" s="13" customFormat="1" ht="15">
      <c r="A122" s="260"/>
      <c r="B122" s="260"/>
      <c r="C122" s="260"/>
      <c r="D122" s="95" t="s">
        <v>25</v>
      </c>
      <c r="E122" s="151">
        <f>SUM(E107,E110,E113,E116,E119,)</f>
        <v>2926.5</v>
      </c>
      <c r="F122" s="151">
        <f aca="true" t="shared" si="38" ref="F122:L122">SUM(F107,F110,F113,F116,F119,)</f>
        <v>2926.5</v>
      </c>
      <c r="G122" s="151">
        <f t="shared" si="38"/>
        <v>662.2</v>
      </c>
      <c r="H122" s="151">
        <f t="shared" si="38"/>
        <v>662.2</v>
      </c>
      <c r="I122" s="151">
        <f t="shared" si="38"/>
        <v>2264.3</v>
      </c>
      <c r="J122" s="151">
        <f t="shared" si="38"/>
        <v>2264.3</v>
      </c>
      <c r="K122" s="151">
        <f t="shared" si="38"/>
        <v>0</v>
      </c>
      <c r="L122" s="151">
        <f t="shared" si="38"/>
        <v>0</v>
      </c>
      <c r="M122" s="3"/>
    </row>
    <row r="123" spans="1:13" s="13" customFormat="1" ht="15">
      <c r="A123" s="261"/>
      <c r="B123" s="261"/>
      <c r="C123" s="261"/>
      <c r="D123" s="95" t="s">
        <v>471</v>
      </c>
      <c r="E123" s="151">
        <f>SUM(E108,E111,E114,E117,E120,)</f>
        <v>3091.5</v>
      </c>
      <c r="F123" s="151">
        <f aca="true" t="shared" si="39" ref="F123:L123">SUM(F108,F111,F114,F117,F120,)</f>
        <v>1827.2</v>
      </c>
      <c r="G123" s="151">
        <f t="shared" si="39"/>
        <v>662.2</v>
      </c>
      <c r="H123" s="151">
        <f t="shared" si="39"/>
        <v>0</v>
      </c>
      <c r="I123" s="151">
        <f t="shared" si="39"/>
        <v>2429.3</v>
      </c>
      <c r="J123" s="151">
        <f t="shared" si="39"/>
        <v>1827.2</v>
      </c>
      <c r="K123" s="151">
        <f t="shared" si="39"/>
        <v>0</v>
      </c>
      <c r="L123" s="151">
        <f t="shared" si="39"/>
        <v>0</v>
      </c>
      <c r="M123" s="3"/>
    </row>
    <row r="124" spans="1:13" s="13" customFormat="1" ht="15">
      <c r="A124" s="314" t="s">
        <v>606</v>
      </c>
      <c r="B124" s="315"/>
      <c r="C124" s="315"/>
      <c r="D124" s="315"/>
      <c r="E124" s="315"/>
      <c r="F124" s="315"/>
      <c r="G124" s="315"/>
      <c r="H124" s="315"/>
      <c r="I124" s="315"/>
      <c r="J124" s="315"/>
      <c r="K124" s="315"/>
      <c r="L124" s="315"/>
      <c r="M124" s="316"/>
    </row>
    <row r="125" spans="1:13" s="13" customFormat="1" ht="15">
      <c r="A125" s="268">
        <v>1</v>
      </c>
      <c r="B125" s="270" t="s">
        <v>345</v>
      </c>
      <c r="C125" s="310" t="s">
        <v>482</v>
      </c>
      <c r="D125" s="95" t="s">
        <v>414</v>
      </c>
      <c r="E125" s="152">
        <f>SUM(E126:E127)</f>
        <v>115800</v>
      </c>
      <c r="F125" s="152">
        <f aca="true" t="shared" si="40" ref="F125:L125">SUM(F126:F127)</f>
        <v>26459</v>
      </c>
      <c r="G125" s="152">
        <f t="shared" si="40"/>
        <v>88500</v>
      </c>
      <c r="H125" s="152">
        <f t="shared" si="40"/>
        <v>0</v>
      </c>
      <c r="I125" s="152">
        <f t="shared" si="40"/>
        <v>27300</v>
      </c>
      <c r="J125" s="152">
        <f t="shared" si="40"/>
        <v>26459</v>
      </c>
      <c r="K125" s="152">
        <f t="shared" si="40"/>
        <v>0</v>
      </c>
      <c r="L125" s="152">
        <f t="shared" si="40"/>
        <v>0</v>
      </c>
      <c r="M125" s="147"/>
    </row>
    <row r="126" spans="1:13" s="13" customFormat="1" ht="15">
      <c r="A126" s="269"/>
      <c r="B126" s="271"/>
      <c r="C126" s="280"/>
      <c r="D126" s="113" t="s">
        <v>25</v>
      </c>
      <c r="E126" s="18">
        <f>SUM(G126,I126,K126)</f>
        <v>41500</v>
      </c>
      <c r="F126" s="100">
        <f>SUM(H126,J126,L126)</f>
        <v>15707.099999999999</v>
      </c>
      <c r="G126" s="77">
        <v>28500</v>
      </c>
      <c r="H126" s="77">
        <f>SUM(H127:H140)</f>
        <v>0</v>
      </c>
      <c r="I126" s="18">
        <v>13000</v>
      </c>
      <c r="J126" s="18">
        <f>SUM(J127:J140)</f>
        <v>15707.099999999999</v>
      </c>
      <c r="K126" s="18">
        <f>SUM(K127:K140)</f>
        <v>0</v>
      </c>
      <c r="L126" s="18">
        <f>SUM(L127:L140)</f>
        <v>0</v>
      </c>
      <c r="M126" s="3" t="s">
        <v>590</v>
      </c>
    </row>
    <row r="127" spans="1:13" s="13" customFormat="1" ht="15">
      <c r="A127" s="269"/>
      <c r="B127" s="271"/>
      <c r="C127" s="281"/>
      <c r="D127" s="113" t="s">
        <v>471</v>
      </c>
      <c r="E127" s="18">
        <f>SUM(E129:E153)</f>
        <v>74300</v>
      </c>
      <c r="F127" s="18">
        <f aca="true" t="shared" si="41" ref="F127:L127">SUM(F129:F153)</f>
        <v>10751.9</v>
      </c>
      <c r="G127" s="18">
        <f t="shared" si="41"/>
        <v>60000</v>
      </c>
      <c r="H127" s="18">
        <f t="shared" si="41"/>
        <v>0</v>
      </c>
      <c r="I127" s="18">
        <f t="shared" si="41"/>
        <v>14300</v>
      </c>
      <c r="J127" s="18">
        <f t="shared" si="41"/>
        <v>10751.9</v>
      </c>
      <c r="K127" s="18">
        <f t="shared" si="41"/>
        <v>0</v>
      </c>
      <c r="L127" s="18">
        <f t="shared" si="41"/>
        <v>0</v>
      </c>
      <c r="M127" s="111"/>
    </row>
    <row r="128" spans="1:13" s="13" customFormat="1" ht="20.25" customHeight="1">
      <c r="A128" s="44"/>
      <c r="B128" s="337" t="s">
        <v>346</v>
      </c>
      <c r="C128" s="338"/>
      <c r="D128" s="338"/>
      <c r="E128" s="338"/>
      <c r="F128" s="338"/>
      <c r="G128" s="338"/>
      <c r="H128" s="338"/>
      <c r="I128" s="338"/>
      <c r="J128" s="338"/>
      <c r="K128" s="338"/>
      <c r="L128" s="338"/>
      <c r="M128" s="338"/>
    </row>
    <row r="129" spans="1:13" s="13" customFormat="1" ht="105">
      <c r="A129" s="63" t="s">
        <v>279</v>
      </c>
      <c r="B129" s="22" t="s">
        <v>347</v>
      </c>
      <c r="C129" s="14" t="s">
        <v>348</v>
      </c>
      <c r="D129" s="113" t="s">
        <v>471</v>
      </c>
      <c r="E129" s="18">
        <f aca="true" t="shared" si="42" ref="E129:F155">SUM(G129,I129,K129)</f>
        <v>7000</v>
      </c>
      <c r="F129" s="18">
        <f t="shared" si="42"/>
        <v>0</v>
      </c>
      <c r="G129" s="18">
        <v>7000</v>
      </c>
      <c r="H129" s="18">
        <v>0</v>
      </c>
      <c r="I129" s="18">
        <v>0</v>
      </c>
      <c r="J129" s="77">
        <v>0</v>
      </c>
      <c r="K129" s="100">
        <v>0</v>
      </c>
      <c r="L129" s="100">
        <v>0</v>
      </c>
      <c r="M129" s="50" t="s">
        <v>611</v>
      </c>
    </row>
    <row r="130" spans="1:13" s="13" customFormat="1" ht="75">
      <c r="A130" s="63" t="s">
        <v>280</v>
      </c>
      <c r="B130" s="22" t="s">
        <v>349</v>
      </c>
      <c r="C130" s="14" t="s">
        <v>350</v>
      </c>
      <c r="D130" s="113" t="s">
        <v>471</v>
      </c>
      <c r="E130" s="18">
        <f t="shared" si="42"/>
        <v>5550</v>
      </c>
      <c r="F130" s="18">
        <f t="shared" si="42"/>
        <v>800</v>
      </c>
      <c r="G130" s="18">
        <v>4750</v>
      </c>
      <c r="H130" s="18">
        <v>0</v>
      </c>
      <c r="I130" s="18">
        <v>800</v>
      </c>
      <c r="J130" s="77">
        <v>800</v>
      </c>
      <c r="K130" s="100">
        <v>0</v>
      </c>
      <c r="L130" s="100">
        <v>0</v>
      </c>
      <c r="M130" s="50" t="s">
        <v>612</v>
      </c>
    </row>
    <row r="131" spans="1:13" s="13" customFormat="1" ht="105">
      <c r="A131" s="63" t="s">
        <v>281</v>
      </c>
      <c r="B131" s="22" t="s">
        <v>351</v>
      </c>
      <c r="C131" s="49" t="s">
        <v>352</v>
      </c>
      <c r="D131" s="113" t="s">
        <v>471</v>
      </c>
      <c r="E131" s="18">
        <f t="shared" si="42"/>
        <v>4050</v>
      </c>
      <c r="F131" s="18">
        <f t="shared" si="42"/>
        <v>0</v>
      </c>
      <c r="G131" s="18">
        <v>4050</v>
      </c>
      <c r="H131" s="18">
        <v>0</v>
      </c>
      <c r="I131" s="18">
        <v>0</v>
      </c>
      <c r="J131" s="77">
        <v>0</v>
      </c>
      <c r="K131" s="100">
        <v>0</v>
      </c>
      <c r="L131" s="100">
        <v>0</v>
      </c>
      <c r="M131" s="50" t="s">
        <v>587</v>
      </c>
    </row>
    <row r="132" spans="1:13" s="13" customFormat="1" ht="75">
      <c r="A132" s="63" t="s">
        <v>292</v>
      </c>
      <c r="B132" s="22" t="s">
        <v>353</v>
      </c>
      <c r="C132" s="49" t="s">
        <v>354</v>
      </c>
      <c r="D132" s="113" t="s">
        <v>471</v>
      </c>
      <c r="E132" s="18">
        <f t="shared" si="42"/>
        <v>3800</v>
      </c>
      <c r="F132" s="18">
        <f t="shared" si="42"/>
        <v>0</v>
      </c>
      <c r="G132" s="18">
        <v>3800</v>
      </c>
      <c r="H132" s="18">
        <v>0</v>
      </c>
      <c r="I132" s="18">
        <v>0</v>
      </c>
      <c r="J132" s="77">
        <v>0</v>
      </c>
      <c r="K132" s="100">
        <v>0</v>
      </c>
      <c r="L132" s="100">
        <v>0</v>
      </c>
      <c r="M132" s="50" t="s">
        <v>587</v>
      </c>
    </row>
    <row r="133" spans="1:13" s="13" customFormat="1" ht="60">
      <c r="A133" s="63" t="s">
        <v>294</v>
      </c>
      <c r="B133" s="22" t="s">
        <v>355</v>
      </c>
      <c r="C133" s="49" t="s">
        <v>356</v>
      </c>
      <c r="D133" s="113" t="s">
        <v>471</v>
      </c>
      <c r="E133" s="18">
        <f t="shared" si="42"/>
        <v>3800</v>
      </c>
      <c r="F133" s="18">
        <f t="shared" si="42"/>
        <v>0</v>
      </c>
      <c r="G133" s="18">
        <v>3800</v>
      </c>
      <c r="H133" s="18">
        <v>0</v>
      </c>
      <c r="I133" s="18">
        <v>0</v>
      </c>
      <c r="J133" s="77">
        <v>0</v>
      </c>
      <c r="K133" s="100">
        <v>0</v>
      </c>
      <c r="L133" s="100">
        <v>0</v>
      </c>
      <c r="M133" s="50" t="s">
        <v>587</v>
      </c>
    </row>
    <row r="134" spans="1:13" s="13" customFormat="1" ht="120">
      <c r="A134" s="63" t="s">
        <v>296</v>
      </c>
      <c r="B134" s="22" t="s">
        <v>357</v>
      </c>
      <c r="C134" s="49" t="s">
        <v>352</v>
      </c>
      <c r="D134" s="113" t="s">
        <v>471</v>
      </c>
      <c r="E134" s="18">
        <f t="shared" si="42"/>
        <v>0</v>
      </c>
      <c r="F134" s="18">
        <f t="shared" si="42"/>
        <v>0</v>
      </c>
      <c r="G134" s="18">
        <v>0</v>
      </c>
      <c r="H134" s="18">
        <v>0</v>
      </c>
      <c r="I134" s="18">
        <v>0</v>
      </c>
      <c r="J134" s="77">
        <v>0</v>
      </c>
      <c r="K134" s="100">
        <v>0</v>
      </c>
      <c r="L134" s="100">
        <v>0</v>
      </c>
      <c r="M134" s="50" t="s">
        <v>358</v>
      </c>
    </row>
    <row r="135" spans="1:13" s="13" customFormat="1" ht="60">
      <c r="A135" s="63" t="s">
        <v>298</v>
      </c>
      <c r="B135" s="22" t="s">
        <v>359</v>
      </c>
      <c r="C135" s="49" t="s">
        <v>360</v>
      </c>
      <c r="D135" s="113" t="s">
        <v>471</v>
      </c>
      <c r="E135" s="18">
        <f t="shared" si="42"/>
        <v>0</v>
      </c>
      <c r="F135" s="18">
        <f t="shared" si="42"/>
        <v>0</v>
      </c>
      <c r="G135" s="18">
        <v>0</v>
      </c>
      <c r="H135" s="18">
        <v>0</v>
      </c>
      <c r="I135" s="18">
        <v>0</v>
      </c>
      <c r="J135" s="77">
        <v>0</v>
      </c>
      <c r="K135" s="100">
        <v>0</v>
      </c>
      <c r="L135" s="100">
        <v>0</v>
      </c>
      <c r="M135" s="50" t="s">
        <v>358</v>
      </c>
    </row>
    <row r="136" spans="1:13" s="13" customFormat="1" ht="45">
      <c r="A136" s="63" t="s">
        <v>300</v>
      </c>
      <c r="B136" s="22" t="s">
        <v>361</v>
      </c>
      <c r="C136" s="49" t="s">
        <v>360</v>
      </c>
      <c r="D136" s="113" t="s">
        <v>471</v>
      </c>
      <c r="E136" s="18">
        <f t="shared" si="42"/>
        <v>0</v>
      </c>
      <c r="F136" s="18">
        <f t="shared" si="42"/>
        <v>0</v>
      </c>
      <c r="G136" s="18">
        <v>0</v>
      </c>
      <c r="H136" s="18">
        <v>0</v>
      </c>
      <c r="I136" s="18">
        <v>0</v>
      </c>
      <c r="J136" s="77">
        <v>0</v>
      </c>
      <c r="K136" s="100">
        <v>0</v>
      </c>
      <c r="L136" s="100">
        <v>0</v>
      </c>
      <c r="M136" s="50" t="s">
        <v>487</v>
      </c>
    </row>
    <row r="137" spans="1:13" s="13" customFormat="1" ht="60">
      <c r="A137" s="63" t="s">
        <v>301</v>
      </c>
      <c r="B137" s="22" t="s">
        <v>362</v>
      </c>
      <c r="C137" s="49" t="s">
        <v>363</v>
      </c>
      <c r="D137" s="113" t="s">
        <v>471</v>
      </c>
      <c r="E137" s="18">
        <f t="shared" si="42"/>
        <v>8605.2</v>
      </c>
      <c r="F137" s="18">
        <f t="shared" si="42"/>
        <v>3355.2</v>
      </c>
      <c r="G137" s="18">
        <v>5250</v>
      </c>
      <c r="H137" s="18">
        <v>0</v>
      </c>
      <c r="I137" s="18">
        <v>3355.2</v>
      </c>
      <c r="J137" s="77">
        <v>3355.2</v>
      </c>
      <c r="K137" s="100">
        <v>0</v>
      </c>
      <c r="L137" s="100">
        <v>0</v>
      </c>
      <c r="M137" s="50" t="s">
        <v>488</v>
      </c>
    </row>
    <row r="138" spans="1:13" s="13" customFormat="1" ht="60">
      <c r="A138" s="63" t="s">
        <v>364</v>
      </c>
      <c r="B138" s="22" t="s">
        <v>365</v>
      </c>
      <c r="C138" s="49" t="s">
        <v>363</v>
      </c>
      <c r="D138" s="113" t="s">
        <v>471</v>
      </c>
      <c r="E138" s="18">
        <f t="shared" si="42"/>
        <v>3000</v>
      </c>
      <c r="F138" s="18">
        <f t="shared" si="42"/>
        <v>0</v>
      </c>
      <c r="G138" s="18">
        <v>2850</v>
      </c>
      <c r="H138" s="18">
        <v>0</v>
      </c>
      <c r="I138" s="18">
        <v>150</v>
      </c>
      <c r="J138" s="77">
        <v>0</v>
      </c>
      <c r="K138" s="100">
        <v>0</v>
      </c>
      <c r="L138" s="100">
        <v>0</v>
      </c>
      <c r="M138" s="50" t="s">
        <v>587</v>
      </c>
    </row>
    <row r="139" spans="1:13" s="13" customFormat="1" ht="60">
      <c r="A139" s="63" t="s">
        <v>366</v>
      </c>
      <c r="B139" s="22" t="s">
        <v>367</v>
      </c>
      <c r="C139" s="49" t="s">
        <v>363</v>
      </c>
      <c r="D139" s="113" t="s">
        <v>471</v>
      </c>
      <c r="E139" s="18">
        <f t="shared" si="42"/>
        <v>800</v>
      </c>
      <c r="F139" s="18">
        <f t="shared" si="42"/>
        <v>800</v>
      </c>
      <c r="G139" s="18">
        <v>0</v>
      </c>
      <c r="H139" s="18">
        <v>0</v>
      </c>
      <c r="I139" s="18">
        <v>800</v>
      </c>
      <c r="J139" s="77">
        <v>800</v>
      </c>
      <c r="K139" s="100">
        <v>0</v>
      </c>
      <c r="L139" s="100">
        <v>0</v>
      </c>
      <c r="M139" s="50" t="s">
        <v>358</v>
      </c>
    </row>
    <row r="140" spans="1:13" s="13" customFormat="1" ht="60">
      <c r="A140" s="63" t="s">
        <v>368</v>
      </c>
      <c r="B140" s="22" t="s">
        <v>369</v>
      </c>
      <c r="C140" s="49" t="s">
        <v>363</v>
      </c>
      <c r="D140" s="113" t="s">
        <v>471</v>
      </c>
      <c r="E140" s="18">
        <f t="shared" si="42"/>
        <v>5250</v>
      </c>
      <c r="F140" s="18">
        <f t="shared" si="42"/>
        <v>0</v>
      </c>
      <c r="G140" s="18">
        <v>4750</v>
      </c>
      <c r="H140" s="18">
        <v>0</v>
      </c>
      <c r="I140" s="18">
        <v>500</v>
      </c>
      <c r="J140" s="77">
        <v>0</v>
      </c>
      <c r="K140" s="100">
        <v>0</v>
      </c>
      <c r="L140" s="100">
        <v>0</v>
      </c>
      <c r="M140" s="50" t="s">
        <v>587</v>
      </c>
    </row>
    <row r="141" spans="1:13" s="13" customFormat="1" ht="45">
      <c r="A141" s="63" t="s">
        <v>370</v>
      </c>
      <c r="B141" s="34" t="s">
        <v>371</v>
      </c>
      <c r="C141" s="49" t="s">
        <v>372</v>
      </c>
      <c r="D141" s="113" t="s">
        <v>471</v>
      </c>
      <c r="E141" s="18">
        <f t="shared" si="42"/>
        <v>3000</v>
      </c>
      <c r="F141" s="18">
        <f t="shared" si="42"/>
        <v>0</v>
      </c>
      <c r="G141" s="18">
        <v>2850</v>
      </c>
      <c r="H141" s="18">
        <v>0</v>
      </c>
      <c r="I141" s="18">
        <v>150</v>
      </c>
      <c r="J141" s="77">
        <v>0</v>
      </c>
      <c r="K141" s="100">
        <v>0</v>
      </c>
      <c r="L141" s="100">
        <v>0</v>
      </c>
      <c r="M141" s="50" t="s">
        <v>613</v>
      </c>
    </row>
    <row r="142" spans="1:13" s="13" customFormat="1" ht="60">
      <c r="A142" s="63" t="s">
        <v>373</v>
      </c>
      <c r="B142" s="34" t="s">
        <v>374</v>
      </c>
      <c r="C142" s="49" t="s">
        <v>375</v>
      </c>
      <c r="D142" s="113" t="s">
        <v>471</v>
      </c>
      <c r="E142" s="18">
        <f t="shared" si="42"/>
        <v>4800</v>
      </c>
      <c r="F142" s="18">
        <f t="shared" si="42"/>
        <v>0</v>
      </c>
      <c r="G142" s="18">
        <v>3800</v>
      </c>
      <c r="H142" s="18">
        <v>0</v>
      </c>
      <c r="I142" s="18">
        <v>1000</v>
      </c>
      <c r="J142" s="77">
        <v>0</v>
      </c>
      <c r="K142" s="100">
        <v>0</v>
      </c>
      <c r="L142" s="100">
        <v>0</v>
      </c>
      <c r="M142" s="50" t="s">
        <v>487</v>
      </c>
    </row>
    <row r="143" spans="1:13" s="13" customFormat="1" ht="75">
      <c r="A143" s="63" t="s">
        <v>376</v>
      </c>
      <c r="B143" s="34" t="s">
        <v>377</v>
      </c>
      <c r="C143" s="49" t="s">
        <v>378</v>
      </c>
      <c r="D143" s="113" t="s">
        <v>471</v>
      </c>
      <c r="E143" s="18">
        <f t="shared" si="42"/>
        <v>4325</v>
      </c>
      <c r="F143" s="18">
        <f t="shared" si="42"/>
        <v>0</v>
      </c>
      <c r="G143" s="18">
        <v>3325</v>
      </c>
      <c r="H143" s="18">
        <v>0</v>
      </c>
      <c r="I143" s="18">
        <v>1000</v>
      </c>
      <c r="J143" s="77">
        <v>0</v>
      </c>
      <c r="K143" s="100">
        <v>0</v>
      </c>
      <c r="L143" s="100">
        <v>0</v>
      </c>
      <c r="M143" s="50" t="s">
        <v>614</v>
      </c>
    </row>
    <row r="144" spans="1:13" s="13" customFormat="1" ht="60.75" customHeight="1">
      <c r="A144" s="63" t="s">
        <v>379</v>
      </c>
      <c r="B144" s="34" t="s">
        <v>380</v>
      </c>
      <c r="C144" s="49" t="s">
        <v>381</v>
      </c>
      <c r="D144" s="113" t="s">
        <v>471</v>
      </c>
      <c r="E144" s="18">
        <f t="shared" si="42"/>
        <v>658.8</v>
      </c>
      <c r="F144" s="18">
        <f t="shared" si="42"/>
        <v>658.8</v>
      </c>
      <c r="G144" s="18">
        <v>0</v>
      </c>
      <c r="H144" s="18">
        <v>0</v>
      </c>
      <c r="I144" s="18">
        <v>658.8</v>
      </c>
      <c r="J144" s="77">
        <v>658.8</v>
      </c>
      <c r="K144" s="100">
        <v>0</v>
      </c>
      <c r="L144" s="100">
        <v>0</v>
      </c>
      <c r="M144" s="50" t="s">
        <v>615</v>
      </c>
    </row>
    <row r="145" spans="1:13" ht="105">
      <c r="A145" s="63" t="s">
        <v>382</v>
      </c>
      <c r="B145" s="34" t="s">
        <v>383</v>
      </c>
      <c r="C145" s="49" t="s">
        <v>384</v>
      </c>
      <c r="D145" s="113" t="s">
        <v>471</v>
      </c>
      <c r="E145" s="18">
        <f t="shared" si="42"/>
        <v>2498.1</v>
      </c>
      <c r="F145" s="18">
        <f t="shared" si="42"/>
        <v>0</v>
      </c>
      <c r="G145" s="18">
        <v>1900</v>
      </c>
      <c r="H145" s="18">
        <v>0</v>
      </c>
      <c r="I145" s="18">
        <v>598.1</v>
      </c>
      <c r="J145" s="77">
        <v>0</v>
      </c>
      <c r="K145" s="100">
        <v>0</v>
      </c>
      <c r="L145" s="100">
        <v>0</v>
      </c>
      <c r="M145" s="50" t="s">
        <v>587</v>
      </c>
    </row>
    <row r="146" spans="1:13" ht="45">
      <c r="A146" s="63" t="s">
        <v>385</v>
      </c>
      <c r="B146" s="22" t="s">
        <v>386</v>
      </c>
      <c r="C146" s="49" t="s">
        <v>387</v>
      </c>
      <c r="D146" s="113" t="s">
        <v>471</v>
      </c>
      <c r="E146" s="18">
        <f t="shared" si="42"/>
        <v>3337.9</v>
      </c>
      <c r="F146" s="18">
        <f t="shared" si="42"/>
        <v>1437.9</v>
      </c>
      <c r="G146" s="18">
        <v>1900</v>
      </c>
      <c r="H146" s="18">
        <v>0</v>
      </c>
      <c r="I146" s="18">
        <v>1437.9</v>
      </c>
      <c r="J146" s="77">
        <v>1437.9</v>
      </c>
      <c r="K146" s="100">
        <v>0</v>
      </c>
      <c r="L146" s="100">
        <v>0</v>
      </c>
      <c r="M146" s="50" t="s">
        <v>615</v>
      </c>
    </row>
    <row r="147" spans="1:13" ht="60">
      <c r="A147" s="63" t="s">
        <v>388</v>
      </c>
      <c r="B147" s="34" t="s">
        <v>389</v>
      </c>
      <c r="C147" s="49" t="s">
        <v>387</v>
      </c>
      <c r="D147" s="113" t="s">
        <v>471</v>
      </c>
      <c r="E147" s="18">
        <f t="shared" si="42"/>
        <v>4375</v>
      </c>
      <c r="F147" s="18">
        <f t="shared" si="42"/>
        <v>2000</v>
      </c>
      <c r="G147" s="18">
        <v>2375</v>
      </c>
      <c r="H147" s="18">
        <v>0</v>
      </c>
      <c r="I147" s="18">
        <v>2000</v>
      </c>
      <c r="J147" s="77">
        <v>2000</v>
      </c>
      <c r="K147" s="100">
        <v>0</v>
      </c>
      <c r="L147" s="100">
        <v>0</v>
      </c>
      <c r="M147" s="50" t="s">
        <v>616</v>
      </c>
    </row>
    <row r="148" spans="1:13" ht="60">
      <c r="A148" s="63" t="s">
        <v>390</v>
      </c>
      <c r="B148" s="34" t="s">
        <v>391</v>
      </c>
      <c r="C148" s="49" t="s">
        <v>392</v>
      </c>
      <c r="D148" s="113" t="s">
        <v>471</v>
      </c>
      <c r="E148" s="18">
        <f t="shared" si="42"/>
        <v>3550</v>
      </c>
      <c r="F148" s="18">
        <f t="shared" si="42"/>
        <v>700</v>
      </c>
      <c r="G148" s="18">
        <v>2850</v>
      </c>
      <c r="H148" s="18">
        <v>0</v>
      </c>
      <c r="I148" s="18">
        <v>700</v>
      </c>
      <c r="J148" s="77">
        <v>700</v>
      </c>
      <c r="K148" s="100">
        <v>0</v>
      </c>
      <c r="L148" s="100">
        <v>0</v>
      </c>
      <c r="M148" s="50" t="s">
        <v>617</v>
      </c>
    </row>
    <row r="149" spans="1:13" ht="75">
      <c r="A149" s="63" t="s">
        <v>393</v>
      </c>
      <c r="B149" s="34" t="s">
        <v>394</v>
      </c>
      <c r="C149" s="49" t="s">
        <v>395</v>
      </c>
      <c r="D149" s="113" t="s">
        <v>471</v>
      </c>
      <c r="E149" s="18">
        <f t="shared" si="42"/>
        <v>3000</v>
      </c>
      <c r="F149" s="18">
        <f t="shared" si="42"/>
        <v>0</v>
      </c>
      <c r="G149" s="18">
        <v>2850</v>
      </c>
      <c r="H149" s="18">
        <v>0</v>
      </c>
      <c r="I149" s="18">
        <v>150</v>
      </c>
      <c r="J149" s="77">
        <v>0</v>
      </c>
      <c r="K149" s="100">
        <v>0</v>
      </c>
      <c r="L149" s="100">
        <v>0</v>
      </c>
      <c r="M149" s="50" t="s">
        <v>587</v>
      </c>
    </row>
    <row r="150" spans="1:13" ht="60">
      <c r="A150" s="63" t="s">
        <v>396</v>
      </c>
      <c r="B150" s="34" t="s">
        <v>397</v>
      </c>
      <c r="C150" s="49" t="s">
        <v>489</v>
      </c>
      <c r="D150" s="113" t="s">
        <v>471</v>
      </c>
      <c r="E150" s="18">
        <f t="shared" si="42"/>
        <v>2900</v>
      </c>
      <c r="F150" s="18">
        <f t="shared" si="42"/>
        <v>1000</v>
      </c>
      <c r="G150" s="18">
        <v>1900</v>
      </c>
      <c r="H150" s="18">
        <v>0</v>
      </c>
      <c r="I150" s="18">
        <v>1000</v>
      </c>
      <c r="J150" s="77">
        <v>1000</v>
      </c>
      <c r="K150" s="100">
        <v>0</v>
      </c>
      <c r="L150" s="100">
        <v>0</v>
      </c>
      <c r="M150" s="50" t="s">
        <v>616</v>
      </c>
    </row>
    <row r="151" spans="1:13" ht="90">
      <c r="A151" s="63" t="s">
        <v>398</v>
      </c>
      <c r="B151" s="34" t="s">
        <v>399</v>
      </c>
      <c r="C151" s="49" t="s">
        <v>400</v>
      </c>
      <c r="D151" s="113" t="s">
        <v>471</v>
      </c>
      <c r="E151" s="18">
        <f t="shared" si="42"/>
        <v>0</v>
      </c>
      <c r="F151" s="18">
        <f t="shared" si="42"/>
        <v>0</v>
      </c>
      <c r="G151" s="18">
        <v>0</v>
      </c>
      <c r="H151" s="18">
        <v>0</v>
      </c>
      <c r="I151" s="18">
        <v>0</v>
      </c>
      <c r="J151" s="77">
        <v>0</v>
      </c>
      <c r="K151" s="100">
        <v>0</v>
      </c>
      <c r="L151" s="100">
        <v>0</v>
      </c>
      <c r="M151" s="50" t="s">
        <v>613</v>
      </c>
    </row>
    <row r="152" spans="1:13" ht="90">
      <c r="A152" s="63" t="s">
        <v>401</v>
      </c>
      <c r="B152" s="34" t="s">
        <v>402</v>
      </c>
      <c r="C152" s="49" t="s">
        <v>343</v>
      </c>
      <c r="D152" s="113" t="s">
        <v>471</v>
      </c>
      <c r="E152" s="18">
        <f t="shared" si="42"/>
        <v>0</v>
      </c>
      <c r="F152" s="18">
        <f t="shared" si="42"/>
        <v>0</v>
      </c>
      <c r="G152" s="18">
        <v>0</v>
      </c>
      <c r="H152" s="18">
        <v>0</v>
      </c>
      <c r="I152" s="18">
        <v>0</v>
      </c>
      <c r="J152" s="77">
        <v>0</v>
      </c>
      <c r="K152" s="100">
        <v>0</v>
      </c>
      <c r="L152" s="100">
        <v>0</v>
      </c>
      <c r="M152" s="50" t="s">
        <v>590</v>
      </c>
    </row>
    <row r="153" spans="1:13" ht="75">
      <c r="A153" s="63" t="s">
        <v>403</v>
      </c>
      <c r="B153" s="34" t="s">
        <v>404</v>
      </c>
      <c r="C153" s="49" t="s">
        <v>405</v>
      </c>
      <c r="D153" s="113" t="s">
        <v>471</v>
      </c>
      <c r="E153" s="18">
        <f t="shared" si="42"/>
        <v>0</v>
      </c>
      <c r="F153" s="18">
        <f t="shared" si="42"/>
        <v>0</v>
      </c>
      <c r="G153" s="18">
        <v>0</v>
      </c>
      <c r="H153" s="18">
        <v>0</v>
      </c>
      <c r="I153" s="18">
        <v>0</v>
      </c>
      <c r="J153" s="77">
        <v>0</v>
      </c>
      <c r="K153" s="100">
        <v>0</v>
      </c>
      <c r="L153" s="100">
        <v>0</v>
      </c>
      <c r="M153" s="50" t="s">
        <v>614</v>
      </c>
    </row>
    <row r="154" spans="1:13" s="83" customFormat="1" ht="15">
      <c r="A154" s="276" t="s">
        <v>330</v>
      </c>
      <c r="B154" s="277" t="s">
        <v>710</v>
      </c>
      <c r="C154" s="310" t="s">
        <v>482</v>
      </c>
      <c r="D154" s="155" t="s">
        <v>414</v>
      </c>
      <c r="E154" s="99">
        <f>SUM(G154,I154,K154)</f>
        <v>1791.1</v>
      </c>
      <c r="F154" s="18">
        <f>SUM(H154,J154,L154)</f>
        <v>1791.1</v>
      </c>
      <c r="G154" s="77">
        <v>0</v>
      </c>
      <c r="H154" s="77">
        <v>0</v>
      </c>
      <c r="I154" s="18">
        <v>0</v>
      </c>
      <c r="J154" s="18">
        <v>0</v>
      </c>
      <c r="K154" s="99">
        <v>1791.1</v>
      </c>
      <c r="L154" s="99">
        <v>1791.1</v>
      </c>
      <c r="M154" s="50"/>
    </row>
    <row r="155" spans="1:13" s="83" customFormat="1" ht="15">
      <c r="A155" s="261"/>
      <c r="B155" s="279"/>
      <c r="C155" s="281"/>
      <c r="D155" s="154" t="s">
        <v>25</v>
      </c>
      <c r="E155" s="99">
        <f t="shared" si="42"/>
        <v>1791.1</v>
      </c>
      <c r="F155" s="18">
        <f t="shared" si="42"/>
        <v>1791.1</v>
      </c>
      <c r="G155" s="77">
        <v>0</v>
      </c>
      <c r="H155" s="77">
        <v>0</v>
      </c>
      <c r="I155" s="18">
        <v>0</v>
      </c>
      <c r="J155" s="18">
        <v>0</v>
      </c>
      <c r="K155" s="99">
        <v>1791.1</v>
      </c>
      <c r="L155" s="99">
        <v>1791.1</v>
      </c>
      <c r="M155" s="224" t="s">
        <v>590</v>
      </c>
    </row>
    <row r="156" spans="1:13" s="83" customFormat="1" ht="15">
      <c r="A156" s="259">
        <v>3</v>
      </c>
      <c r="B156" s="259" t="s">
        <v>406</v>
      </c>
      <c r="C156" s="265" t="s">
        <v>482</v>
      </c>
      <c r="D156" s="155" t="s">
        <v>414</v>
      </c>
      <c r="E156" s="18">
        <f>SUM(E157:E158)</f>
        <v>32284.499999999996</v>
      </c>
      <c r="F156" s="18">
        <f aca="true" t="shared" si="43" ref="F156:L156">SUM(F157:F158)</f>
        <v>20480.86</v>
      </c>
      <c r="G156" s="18">
        <f t="shared" si="43"/>
        <v>14000</v>
      </c>
      <c r="H156" s="18">
        <f t="shared" si="43"/>
        <v>7000</v>
      </c>
      <c r="I156" s="18">
        <f t="shared" si="43"/>
        <v>6000</v>
      </c>
      <c r="J156" s="18">
        <f t="shared" si="43"/>
        <v>3499.4</v>
      </c>
      <c r="K156" s="18">
        <f t="shared" si="43"/>
        <v>12284.5</v>
      </c>
      <c r="L156" s="18">
        <f t="shared" si="43"/>
        <v>12284.5</v>
      </c>
      <c r="M156" s="50"/>
    </row>
    <row r="157" spans="1:13" s="83" customFormat="1" ht="60">
      <c r="A157" s="260"/>
      <c r="B157" s="266"/>
      <c r="C157" s="280"/>
      <c r="D157" s="154" t="s">
        <v>25</v>
      </c>
      <c r="E157" s="18">
        <f>SUM(E166,E160,E163,E169)</f>
        <v>19197.199999999997</v>
      </c>
      <c r="F157" s="18">
        <f>SUM(F166,F160,F163,F169)</f>
        <v>9450.56</v>
      </c>
      <c r="G157" s="120">
        <v>7000</v>
      </c>
      <c r="H157" s="77">
        <v>0</v>
      </c>
      <c r="I157" s="99">
        <v>3000</v>
      </c>
      <c r="J157" s="18">
        <v>499.4</v>
      </c>
      <c r="K157" s="99">
        <v>9197.2</v>
      </c>
      <c r="L157" s="99">
        <v>9197.2</v>
      </c>
      <c r="M157" s="50" t="s">
        <v>587</v>
      </c>
    </row>
    <row r="158" spans="1:13" ht="15">
      <c r="A158" s="261"/>
      <c r="B158" s="267"/>
      <c r="C158" s="281"/>
      <c r="D158" s="154" t="s">
        <v>471</v>
      </c>
      <c r="E158" s="100">
        <f>SUM(E161,E164,E167,E170)</f>
        <v>13087.3</v>
      </c>
      <c r="F158" s="18">
        <f>SUM(F167,F161,F164,F170)</f>
        <v>11030.3</v>
      </c>
      <c r="G158" s="100">
        <v>7000</v>
      </c>
      <c r="H158" s="100">
        <v>7000</v>
      </c>
      <c r="I158" s="100">
        <v>3000</v>
      </c>
      <c r="J158" s="103">
        <v>3000</v>
      </c>
      <c r="K158" s="100">
        <v>3087.3</v>
      </c>
      <c r="L158" s="100">
        <v>3087.3</v>
      </c>
      <c r="M158" s="50" t="s">
        <v>590</v>
      </c>
    </row>
    <row r="159" spans="1:13" s="83" customFormat="1" ht="15">
      <c r="A159" s="276" t="s">
        <v>312</v>
      </c>
      <c r="B159" s="259" t="s">
        <v>407</v>
      </c>
      <c r="C159" s="265" t="s">
        <v>482</v>
      </c>
      <c r="D159" s="155" t="s">
        <v>414</v>
      </c>
      <c r="E159" s="100">
        <f>SUM(E160:E161)</f>
        <v>1993</v>
      </c>
      <c r="F159" s="100">
        <f aca="true" t="shared" si="44" ref="F159:L159">SUM(F160:F161)</f>
        <v>1993</v>
      </c>
      <c r="G159" s="100">
        <f t="shared" si="44"/>
        <v>0</v>
      </c>
      <c r="H159" s="100">
        <f t="shared" si="44"/>
        <v>0</v>
      </c>
      <c r="I159" s="100">
        <f t="shared" si="44"/>
        <v>0</v>
      </c>
      <c r="J159" s="100">
        <f t="shared" si="44"/>
        <v>0</v>
      </c>
      <c r="K159" s="100">
        <f t="shared" si="44"/>
        <v>1993</v>
      </c>
      <c r="L159" s="100">
        <f t="shared" si="44"/>
        <v>1993</v>
      </c>
      <c r="M159" s="50"/>
    </row>
    <row r="160" spans="1:13" s="83" customFormat="1" ht="15">
      <c r="A160" s="260"/>
      <c r="B160" s="266"/>
      <c r="C160" s="280"/>
      <c r="D160" s="154" t="s">
        <v>25</v>
      </c>
      <c r="E160" s="100">
        <f>SUM(G160,I160,K160)</f>
        <v>1088</v>
      </c>
      <c r="F160" s="100">
        <f>SUM(H160,J160,L160)</f>
        <v>1088</v>
      </c>
      <c r="G160" s="100">
        <v>0</v>
      </c>
      <c r="H160" s="100">
        <v>0</v>
      </c>
      <c r="I160" s="100">
        <v>0</v>
      </c>
      <c r="J160" s="103">
        <v>0</v>
      </c>
      <c r="K160" s="100">
        <v>1088</v>
      </c>
      <c r="L160" s="100">
        <v>1088</v>
      </c>
      <c r="M160" s="50" t="s">
        <v>590</v>
      </c>
    </row>
    <row r="161" spans="1:13" ht="54.75" customHeight="1">
      <c r="A161" s="261"/>
      <c r="B161" s="267"/>
      <c r="C161" s="281"/>
      <c r="D161" s="154" t="s">
        <v>471</v>
      </c>
      <c r="E161" s="100">
        <f>SUM(G161,I161,K161)</f>
        <v>905</v>
      </c>
      <c r="F161" s="18">
        <f>SUM(H161,J161,L161)</f>
        <v>905</v>
      </c>
      <c r="G161" s="100">
        <v>0</v>
      </c>
      <c r="H161" s="100">
        <v>0</v>
      </c>
      <c r="I161" s="100">
        <v>0</v>
      </c>
      <c r="J161" s="103">
        <v>0</v>
      </c>
      <c r="K161" s="101">
        <v>905</v>
      </c>
      <c r="L161" s="100">
        <v>905</v>
      </c>
      <c r="M161" s="50" t="s">
        <v>590</v>
      </c>
    </row>
    <row r="162" spans="1:13" s="83" customFormat="1" ht="16.5" customHeight="1">
      <c r="A162" s="276" t="s">
        <v>340</v>
      </c>
      <c r="B162" s="259" t="s">
        <v>408</v>
      </c>
      <c r="C162" s="265" t="s">
        <v>482</v>
      </c>
      <c r="D162" s="155" t="s">
        <v>414</v>
      </c>
      <c r="E162" s="100">
        <f>SUM(E163:E164)</f>
        <v>20000</v>
      </c>
      <c r="F162" s="100">
        <f aca="true" t="shared" si="45" ref="F162:L162">SUM(F163:F164)</f>
        <v>9646.9</v>
      </c>
      <c r="G162" s="100">
        <f t="shared" si="45"/>
        <v>14000</v>
      </c>
      <c r="H162" s="100">
        <f t="shared" si="45"/>
        <v>7000</v>
      </c>
      <c r="I162" s="100">
        <f t="shared" si="45"/>
        <v>6000</v>
      </c>
      <c r="J162" s="100">
        <f t="shared" si="45"/>
        <v>2646.9</v>
      </c>
      <c r="K162" s="100">
        <f t="shared" si="45"/>
        <v>0</v>
      </c>
      <c r="L162" s="100">
        <f t="shared" si="45"/>
        <v>0</v>
      </c>
      <c r="M162" s="50"/>
    </row>
    <row r="163" spans="1:13" s="83" customFormat="1" ht="18" customHeight="1">
      <c r="A163" s="260"/>
      <c r="B163" s="266"/>
      <c r="C163" s="280"/>
      <c r="D163" s="154" t="s">
        <v>25</v>
      </c>
      <c r="E163" s="18">
        <f>SUM(G163,I163)</f>
        <v>10000</v>
      </c>
      <c r="F163" s="100">
        <f>SUM(H163,J163,L163)</f>
        <v>499.4</v>
      </c>
      <c r="G163" s="120">
        <v>7000</v>
      </c>
      <c r="H163" s="77">
        <v>0</v>
      </c>
      <c r="I163" s="99">
        <v>3000</v>
      </c>
      <c r="J163" s="18">
        <v>499.4</v>
      </c>
      <c r="K163" s="18">
        <v>0</v>
      </c>
      <c r="L163" s="18">
        <v>0</v>
      </c>
      <c r="M163" s="50" t="s">
        <v>590</v>
      </c>
    </row>
    <row r="164" spans="1:13" ht="122.25" customHeight="1">
      <c r="A164" s="261"/>
      <c r="B164" s="267"/>
      <c r="C164" s="281"/>
      <c r="D164" s="154" t="s">
        <v>471</v>
      </c>
      <c r="E164" s="100">
        <f>SUM(G164,I164,K164)</f>
        <v>10000</v>
      </c>
      <c r="F164" s="100">
        <f>SUM(H164,J164,L164)</f>
        <v>9147.5</v>
      </c>
      <c r="G164" s="101">
        <v>7000</v>
      </c>
      <c r="H164" s="101">
        <v>7000</v>
      </c>
      <c r="I164" s="101">
        <v>3000</v>
      </c>
      <c r="J164" s="103">
        <v>2147.5</v>
      </c>
      <c r="K164" s="100">
        <v>0</v>
      </c>
      <c r="L164" s="100">
        <v>0</v>
      </c>
      <c r="M164" s="50" t="s">
        <v>490</v>
      </c>
    </row>
    <row r="165" spans="1:13" s="83" customFormat="1" ht="24.75" customHeight="1">
      <c r="A165" s="276" t="s">
        <v>341</v>
      </c>
      <c r="B165" s="259" t="s">
        <v>409</v>
      </c>
      <c r="C165" s="265" t="s">
        <v>482</v>
      </c>
      <c r="D165" s="155" t="s">
        <v>414</v>
      </c>
      <c r="E165" s="100">
        <f>SUM(E166:E167)</f>
        <v>8142.1</v>
      </c>
      <c r="F165" s="100">
        <f aca="true" t="shared" si="46" ref="F165:L165">SUM(F166:F167)</f>
        <v>6937.6</v>
      </c>
      <c r="G165" s="100">
        <f t="shared" si="46"/>
        <v>0</v>
      </c>
      <c r="H165" s="100">
        <f t="shared" si="46"/>
        <v>0</v>
      </c>
      <c r="I165" s="100">
        <f t="shared" si="46"/>
        <v>0</v>
      </c>
      <c r="J165" s="100">
        <f t="shared" si="46"/>
        <v>0</v>
      </c>
      <c r="K165" s="100">
        <f t="shared" si="46"/>
        <v>8142.1</v>
      </c>
      <c r="L165" s="100">
        <f t="shared" si="46"/>
        <v>6937.6</v>
      </c>
      <c r="M165" s="50"/>
    </row>
    <row r="166" spans="1:13" s="83" customFormat="1" ht="19.5" customHeight="1">
      <c r="A166" s="260"/>
      <c r="B166" s="266"/>
      <c r="C166" s="280"/>
      <c r="D166" s="154" t="s">
        <v>25</v>
      </c>
      <c r="E166" s="99">
        <f>SUM(G166,I166,K166)</f>
        <v>6937.6</v>
      </c>
      <c r="F166" s="99">
        <f>SUM(H166,J166,L166)</f>
        <v>6937.6</v>
      </c>
      <c r="G166" s="77">
        <v>0</v>
      </c>
      <c r="H166" s="77">
        <v>0</v>
      </c>
      <c r="I166" s="18">
        <v>0</v>
      </c>
      <c r="J166" s="18">
        <v>0</v>
      </c>
      <c r="K166" s="99">
        <v>6937.6</v>
      </c>
      <c r="L166" s="99">
        <v>6937.6</v>
      </c>
      <c r="M166" s="50" t="s">
        <v>590</v>
      </c>
    </row>
    <row r="167" spans="1:13" s="75" customFormat="1" ht="45">
      <c r="A167" s="261"/>
      <c r="B167" s="267"/>
      <c r="C167" s="281"/>
      <c r="D167" s="154" t="s">
        <v>471</v>
      </c>
      <c r="E167" s="100">
        <f>SUM(G167,I167,K167)</f>
        <v>1204.5</v>
      </c>
      <c r="F167" s="100">
        <f>SUM(H167,J167,L167)</f>
        <v>0</v>
      </c>
      <c r="G167" s="100">
        <v>0</v>
      </c>
      <c r="H167" s="100">
        <v>0</v>
      </c>
      <c r="I167" s="100">
        <v>0</v>
      </c>
      <c r="J167" s="103">
        <v>0</v>
      </c>
      <c r="K167" s="101">
        <v>1204.5</v>
      </c>
      <c r="L167" s="100">
        <v>0</v>
      </c>
      <c r="M167" s="50" t="s">
        <v>432</v>
      </c>
    </row>
    <row r="168" spans="1:13" s="75" customFormat="1" ht="15">
      <c r="A168" s="276" t="s">
        <v>342</v>
      </c>
      <c r="B168" s="259" t="s">
        <v>410</v>
      </c>
      <c r="C168" s="310" t="s">
        <v>482</v>
      </c>
      <c r="D168" s="155" t="s">
        <v>414</v>
      </c>
      <c r="E168" s="100">
        <f>SUM(E169:E170)</f>
        <v>2149.3999999999996</v>
      </c>
      <c r="F168" s="100">
        <f aca="true" t="shared" si="47" ref="F168:L168">SUM(F169:F170)</f>
        <v>1903.36</v>
      </c>
      <c r="G168" s="100">
        <f t="shared" si="47"/>
        <v>0</v>
      </c>
      <c r="H168" s="100">
        <f t="shared" si="47"/>
        <v>0</v>
      </c>
      <c r="I168" s="100">
        <f t="shared" si="47"/>
        <v>0</v>
      </c>
      <c r="J168" s="100">
        <f t="shared" si="47"/>
        <v>0</v>
      </c>
      <c r="K168" s="100">
        <f t="shared" si="47"/>
        <v>2149.3999999999996</v>
      </c>
      <c r="L168" s="100">
        <f t="shared" si="47"/>
        <v>1903.36</v>
      </c>
      <c r="M168" s="50"/>
    </row>
    <row r="169" spans="1:13" s="75" customFormat="1" ht="15">
      <c r="A169" s="260"/>
      <c r="B169" s="266"/>
      <c r="C169" s="280"/>
      <c r="D169" s="154" t="s">
        <v>25</v>
      </c>
      <c r="E169" s="99">
        <f>SUM(G169,I169,K169)</f>
        <v>1171.6</v>
      </c>
      <c r="F169" s="18">
        <f>SUM(H169,J169,L169)</f>
        <v>925.56</v>
      </c>
      <c r="G169" s="77">
        <v>0</v>
      </c>
      <c r="H169" s="77">
        <v>0</v>
      </c>
      <c r="I169" s="18">
        <v>0</v>
      </c>
      <c r="J169" s="18">
        <v>0</v>
      </c>
      <c r="K169" s="99">
        <v>1171.6</v>
      </c>
      <c r="L169" s="18">
        <v>925.56</v>
      </c>
      <c r="M169" s="50" t="s">
        <v>590</v>
      </c>
    </row>
    <row r="170" spans="1:13" s="27" customFormat="1" ht="15">
      <c r="A170" s="261"/>
      <c r="B170" s="267"/>
      <c r="C170" s="281"/>
      <c r="D170" s="154" t="s">
        <v>471</v>
      </c>
      <c r="E170" s="100">
        <f>SUM(G170,I170,K170)</f>
        <v>977.8</v>
      </c>
      <c r="F170" s="100">
        <f>SUM(H170,J170,L170)</f>
        <v>977.8</v>
      </c>
      <c r="G170" s="100">
        <v>0</v>
      </c>
      <c r="H170" s="100">
        <v>0</v>
      </c>
      <c r="I170" s="100">
        <v>0</v>
      </c>
      <c r="J170" s="103">
        <v>0</v>
      </c>
      <c r="K170" s="101">
        <v>977.8</v>
      </c>
      <c r="L170" s="100">
        <v>977.8</v>
      </c>
      <c r="M170" s="50" t="s">
        <v>590</v>
      </c>
    </row>
    <row r="171" spans="1:13" s="27" customFormat="1" ht="15">
      <c r="A171" s="107"/>
      <c r="B171" s="156"/>
      <c r="C171" s="108"/>
      <c r="D171" s="155" t="s">
        <v>414</v>
      </c>
      <c r="E171" s="157">
        <f>SUM(E172:E173)</f>
        <v>149875.6</v>
      </c>
      <c r="F171" s="157">
        <f aca="true" t="shared" si="48" ref="F171:L171">SUM(F172:F173)</f>
        <v>48730.95999999999</v>
      </c>
      <c r="G171" s="157">
        <f t="shared" si="48"/>
        <v>102500</v>
      </c>
      <c r="H171" s="157">
        <f t="shared" si="48"/>
        <v>7000</v>
      </c>
      <c r="I171" s="157">
        <f t="shared" si="48"/>
        <v>33300</v>
      </c>
      <c r="J171" s="157">
        <f t="shared" si="48"/>
        <v>29958.399999999998</v>
      </c>
      <c r="K171" s="157">
        <f t="shared" si="48"/>
        <v>14075.600000000002</v>
      </c>
      <c r="L171" s="157">
        <f t="shared" si="48"/>
        <v>14075.600000000002</v>
      </c>
      <c r="M171" s="96"/>
    </row>
    <row r="172" spans="1:13" s="13" customFormat="1" ht="15">
      <c r="A172" s="71"/>
      <c r="B172" s="72"/>
      <c r="C172" s="73"/>
      <c r="D172" s="155" t="s">
        <v>25</v>
      </c>
      <c r="E172" s="158">
        <f>SUM(E126,E155,E157)</f>
        <v>62488.299999999996</v>
      </c>
      <c r="F172" s="158">
        <f aca="true" t="shared" si="49" ref="F172:L172">SUM(F126,F155,F157)</f>
        <v>26948.759999999995</v>
      </c>
      <c r="G172" s="158">
        <f t="shared" si="49"/>
        <v>35500</v>
      </c>
      <c r="H172" s="158">
        <f t="shared" si="49"/>
        <v>0</v>
      </c>
      <c r="I172" s="158">
        <f t="shared" si="49"/>
        <v>16000</v>
      </c>
      <c r="J172" s="158">
        <f t="shared" si="49"/>
        <v>16206.499999999998</v>
      </c>
      <c r="K172" s="158">
        <f t="shared" si="49"/>
        <v>10988.300000000001</v>
      </c>
      <c r="L172" s="158">
        <f t="shared" si="49"/>
        <v>10988.300000000001</v>
      </c>
      <c r="M172" s="72"/>
    </row>
    <row r="173" spans="1:13" ht="15">
      <c r="A173" s="68"/>
      <c r="B173" s="69"/>
      <c r="C173" s="68"/>
      <c r="D173" s="155" t="s">
        <v>471</v>
      </c>
      <c r="E173" s="153">
        <f>SUM(E158,E127)</f>
        <v>87387.3</v>
      </c>
      <c r="F173" s="153">
        <f aca="true" t="shared" si="50" ref="F173:L173">SUM(F158,F127)</f>
        <v>21782.199999999997</v>
      </c>
      <c r="G173" s="153">
        <f t="shared" si="50"/>
        <v>67000</v>
      </c>
      <c r="H173" s="153">
        <f t="shared" si="50"/>
        <v>7000</v>
      </c>
      <c r="I173" s="153">
        <f t="shared" si="50"/>
        <v>17300</v>
      </c>
      <c r="J173" s="153">
        <f t="shared" si="50"/>
        <v>13751.9</v>
      </c>
      <c r="K173" s="153">
        <f t="shared" si="50"/>
        <v>3087.3</v>
      </c>
      <c r="L173" s="153">
        <f t="shared" si="50"/>
        <v>3087.3</v>
      </c>
      <c r="M173" s="69"/>
    </row>
    <row r="174" spans="1:13" ht="19.5" customHeight="1">
      <c r="A174" s="323" t="s">
        <v>618</v>
      </c>
      <c r="B174" s="323"/>
      <c r="C174" s="323"/>
      <c r="D174" s="323"/>
      <c r="E174" s="323"/>
      <c r="F174" s="323"/>
      <c r="G174" s="323"/>
      <c r="H174" s="323"/>
      <c r="I174" s="323"/>
      <c r="J174" s="323"/>
      <c r="K174" s="323"/>
      <c r="L174" s="323"/>
      <c r="M174" s="323"/>
    </row>
    <row r="175" spans="1:13" ht="15.75">
      <c r="A175" s="324" t="s">
        <v>6</v>
      </c>
      <c r="B175" s="324"/>
      <c r="C175" s="324"/>
      <c r="D175" s="325"/>
      <c r="E175" s="325"/>
      <c r="F175" s="325"/>
      <c r="G175" s="325"/>
      <c r="H175" s="325"/>
      <c r="I175" s="325"/>
      <c r="J175" s="325"/>
      <c r="K175" s="325"/>
      <c r="L175" s="325"/>
      <c r="M175" s="325"/>
    </row>
    <row r="176" spans="1:13" s="83" customFormat="1" ht="50.25" customHeight="1">
      <c r="A176" s="3">
        <v>1</v>
      </c>
      <c r="B176" s="22" t="s">
        <v>619</v>
      </c>
      <c r="C176" s="159" t="s">
        <v>303</v>
      </c>
      <c r="D176" s="154" t="s">
        <v>25</v>
      </c>
      <c r="E176" s="148">
        <f>SUM(G176,I176,K176)</f>
        <v>5888.799999999999</v>
      </c>
      <c r="F176" s="160">
        <f>SUM(H176,J176,L176)</f>
        <v>5801.299999999999</v>
      </c>
      <c r="G176" s="149">
        <v>2596.2</v>
      </c>
      <c r="H176" s="161">
        <v>2557.6</v>
      </c>
      <c r="I176" s="162">
        <v>3292.6</v>
      </c>
      <c r="J176" s="160">
        <v>3243.7</v>
      </c>
      <c r="K176" s="148">
        <v>0</v>
      </c>
      <c r="L176" s="148">
        <v>0</v>
      </c>
      <c r="M176" s="22" t="s">
        <v>620</v>
      </c>
    </row>
    <row r="177" spans="1:13" s="83" customFormat="1" ht="18.75" customHeight="1">
      <c r="A177" s="259">
        <v>2</v>
      </c>
      <c r="B177" s="319" t="s">
        <v>415</v>
      </c>
      <c r="C177" s="259" t="s">
        <v>482</v>
      </c>
      <c r="D177" s="115" t="s">
        <v>414</v>
      </c>
      <c r="E177" s="148">
        <f>SUM(E178:E179)</f>
        <v>181115.6</v>
      </c>
      <c r="F177" s="148">
        <f aca="true" t="shared" si="51" ref="F177:L177">SUM(F178:F179)</f>
        <v>117208.3</v>
      </c>
      <c r="G177" s="148">
        <f t="shared" si="51"/>
        <v>117821.5</v>
      </c>
      <c r="H177" s="148">
        <f t="shared" si="51"/>
        <v>59321.5</v>
      </c>
      <c r="I177" s="148">
        <f t="shared" si="51"/>
        <v>36126.8</v>
      </c>
      <c r="J177" s="148">
        <f t="shared" si="51"/>
        <v>30719.5</v>
      </c>
      <c r="K177" s="148">
        <f t="shared" si="51"/>
        <v>27167.3</v>
      </c>
      <c r="L177" s="148">
        <f t="shared" si="51"/>
        <v>27167.3</v>
      </c>
      <c r="M177" s="22"/>
    </row>
    <row r="178" spans="1:13" s="83" customFormat="1" ht="61.5" customHeight="1">
      <c r="A178" s="260"/>
      <c r="B178" s="263"/>
      <c r="C178" s="263"/>
      <c r="D178" s="116" t="s">
        <v>25</v>
      </c>
      <c r="E178" s="148">
        <f>SUM(G178,I178,K178)</f>
        <v>91115.6</v>
      </c>
      <c r="F178" s="160">
        <f>SUM(H178,J178,L178)</f>
        <v>91115.6</v>
      </c>
      <c r="G178" s="149">
        <v>59321.5</v>
      </c>
      <c r="H178" s="161">
        <v>59321.5</v>
      </c>
      <c r="I178" s="162">
        <v>18126.8</v>
      </c>
      <c r="J178" s="160">
        <v>18126.8</v>
      </c>
      <c r="K178" s="162">
        <v>13667.3</v>
      </c>
      <c r="L178" s="160">
        <v>13667.3</v>
      </c>
      <c r="M178" s="2" t="s">
        <v>621</v>
      </c>
    </row>
    <row r="179" spans="1:13" s="16" customFormat="1" ht="60">
      <c r="A179" s="261"/>
      <c r="B179" s="264"/>
      <c r="C179" s="264"/>
      <c r="D179" s="53" t="s">
        <v>471</v>
      </c>
      <c r="E179" s="148">
        <f>SUM(G179,I179,K179)</f>
        <v>90000</v>
      </c>
      <c r="F179" s="160">
        <f>SUM(H179,J179,L179)</f>
        <v>26092.7</v>
      </c>
      <c r="G179" s="51">
        <v>58500</v>
      </c>
      <c r="H179" s="62">
        <v>0</v>
      </c>
      <c r="I179" s="51">
        <v>18000</v>
      </c>
      <c r="J179" s="168">
        <v>12592.7</v>
      </c>
      <c r="K179" s="51">
        <v>13500</v>
      </c>
      <c r="L179" s="49">
        <v>13500</v>
      </c>
      <c r="M179" s="50" t="s">
        <v>622</v>
      </c>
    </row>
    <row r="180" spans="1:13" ht="15.75" hidden="1">
      <c r="A180" s="326" t="s">
        <v>8</v>
      </c>
      <c r="B180" s="326"/>
      <c r="C180" s="326"/>
      <c r="D180" s="327"/>
      <c r="E180" s="327"/>
      <c r="F180" s="327"/>
      <c r="G180" s="327"/>
      <c r="H180" s="327"/>
      <c r="I180" s="327"/>
      <c r="J180" s="327"/>
      <c r="K180" s="327"/>
      <c r="L180" s="327"/>
      <c r="M180" s="327"/>
    </row>
    <row r="181" spans="1:13" s="83" customFormat="1" ht="15">
      <c r="A181" s="314" t="s">
        <v>623</v>
      </c>
      <c r="B181" s="352"/>
      <c r="C181" s="352"/>
      <c r="D181" s="352"/>
      <c r="E181" s="352"/>
      <c r="F181" s="352"/>
      <c r="G181" s="352"/>
      <c r="H181" s="352"/>
      <c r="I181" s="352"/>
      <c r="J181" s="352"/>
      <c r="K181" s="352"/>
      <c r="L181" s="352"/>
      <c r="M181" s="353"/>
    </row>
    <row r="182" spans="1:13" s="83" customFormat="1" ht="15">
      <c r="A182" s="354">
        <v>1</v>
      </c>
      <c r="B182" s="355" t="s">
        <v>417</v>
      </c>
      <c r="C182" s="268" t="s">
        <v>482</v>
      </c>
      <c r="D182" s="95" t="s">
        <v>414</v>
      </c>
      <c r="E182" s="18">
        <f>SUM(E183:E184)</f>
        <v>33550</v>
      </c>
      <c r="F182" s="18">
        <f aca="true" t="shared" si="52" ref="F182:L182">SUM(F183:F184)</f>
        <v>0</v>
      </c>
      <c r="G182" s="18">
        <f t="shared" si="52"/>
        <v>12500</v>
      </c>
      <c r="H182" s="18">
        <f t="shared" si="52"/>
        <v>0</v>
      </c>
      <c r="I182" s="18">
        <f t="shared" si="52"/>
        <v>21050</v>
      </c>
      <c r="J182" s="18">
        <f t="shared" si="52"/>
        <v>0</v>
      </c>
      <c r="K182" s="18">
        <f t="shared" si="52"/>
        <v>0</v>
      </c>
      <c r="L182" s="18">
        <f t="shared" si="52"/>
        <v>0</v>
      </c>
      <c r="M182" s="165"/>
    </row>
    <row r="183" spans="1:13" s="83" customFormat="1" ht="47.25" customHeight="1">
      <c r="A183" s="269"/>
      <c r="B183" s="271"/>
      <c r="C183" s="269"/>
      <c r="D183" s="113" t="s">
        <v>25</v>
      </c>
      <c r="E183" s="18">
        <f>SUM(G183,I183,K183)</f>
        <v>22350</v>
      </c>
      <c r="F183" s="18">
        <f aca="true" t="shared" si="53" ref="F183:L183">SUM(F184:F191)</f>
        <v>0</v>
      </c>
      <c r="G183" s="77">
        <v>12500</v>
      </c>
      <c r="H183" s="77">
        <f t="shared" si="53"/>
        <v>0</v>
      </c>
      <c r="I183" s="18">
        <v>9850</v>
      </c>
      <c r="J183" s="18">
        <f t="shared" si="53"/>
        <v>0</v>
      </c>
      <c r="K183" s="18">
        <f t="shared" si="53"/>
        <v>0</v>
      </c>
      <c r="L183" s="18">
        <f t="shared" si="53"/>
        <v>0</v>
      </c>
      <c r="M183" s="22" t="s">
        <v>587</v>
      </c>
    </row>
    <row r="184" spans="1:13" ht="53.25" customHeight="1">
      <c r="A184" s="269"/>
      <c r="B184" s="271"/>
      <c r="C184" s="269"/>
      <c r="D184" s="22" t="s">
        <v>471</v>
      </c>
      <c r="E184" s="18">
        <f>SUM(E186:E195)</f>
        <v>11200</v>
      </c>
      <c r="F184" s="18">
        <f aca="true" t="shared" si="54" ref="F184:L184">SUM(F186:F195)</f>
        <v>0</v>
      </c>
      <c r="G184" s="18">
        <f t="shared" si="54"/>
        <v>0</v>
      </c>
      <c r="H184" s="18">
        <f t="shared" si="54"/>
        <v>0</v>
      </c>
      <c r="I184" s="18">
        <f t="shared" si="54"/>
        <v>11200</v>
      </c>
      <c r="J184" s="18">
        <f t="shared" si="54"/>
        <v>0</v>
      </c>
      <c r="K184" s="18">
        <f t="shared" si="54"/>
        <v>0</v>
      </c>
      <c r="L184" s="18">
        <f t="shared" si="54"/>
        <v>0</v>
      </c>
      <c r="M184" s="166" t="s">
        <v>587</v>
      </c>
    </row>
    <row r="185" spans="1:13" ht="15">
      <c r="A185" s="35"/>
      <c r="B185" s="339" t="s">
        <v>346</v>
      </c>
      <c r="C185" s="340"/>
      <c r="D185" s="340"/>
      <c r="E185" s="340"/>
      <c r="F185" s="340"/>
      <c r="G185" s="340"/>
      <c r="H185" s="340"/>
      <c r="I185" s="340"/>
      <c r="J185" s="340"/>
      <c r="K185" s="340"/>
      <c r="L185" s="340"/>
      <c r="M185" s="341"/>
    </row>
    <row r="186" spans="1:13" ht="120">
      <c r="A186" s="23" t="s">
        <v>279</v>
      </c>
      <c r="B186" s="36" t="s">
        <v>418</v>
      </c>
      <c r="C186" s="14" t="s">
        <v>419</v>
      </c>
      <c r="D186" s="22" t="s">
        <v>471</v>
      </c>
      <c r="E186" s="169">
        <f>SUM(G186,I186,K186)</f>
        <v>1800</v>
      </c>
      <c r="F186" s="148">
        <f aca="true" t="shared" si="55" ref="F186:F195">SUM(H186,J186,L186)</f>
        <v>0</v>
      </c>
      <c r="G186" s="18">
        <v>0</v>
      </c>
      <c r="H186" s="18">
        <v>0</v>
      </c>
      <c r="I186" s="77">
        <v>1800</v>
      </c>
      <c r="J186" s="77">
        <v>0</v>
      </c>
      <c r="K186" s="18">
        <v>0</v>
      </c>
      <c r="L186" s="18">
        <v>0</v>
      </c>
      <c r="M186" s="259" t="s">
        <v>491</v>
      </c>
    </row>
    <row r="187" spans="1:13" ht="135">
      <c r="A187" s="23" t="s">
        <v>280</v>
      </c>
      <c r="B187" s="36" t="s">
        <v>420</v>
      </c>
      <c r="C187" s="14" t="s">
        <v>419</v>
      </c>
      <c r="D187" s="22" t="s">
        <v>471</v>
      </c>
      <c r="E187" s="169">
        <f aca="true" t="shared" si="56" ref="E187:E197">SUM(G187,I187,K187)</f>
        <v>1400</v>
      </c>
      <c r="F187" s="148">
        <f t="shared" si="55"/>
        <v>0</v>
      </c>
      <c r="G187" s="18">
        <v>0</v>
      </c>
      <c r="H187" s="18">
        <v>0</v>
      </c>
      <c r="I187" s="77">
        <v>1400</v>
      </c>
      <c r="J187" s="77">
        <v>0</v>
      </c>
      <c r="K187" s="18">
        <v>0</v>
      </c>
      <c r="L187" s="18">
        <v>0</v>
      </c>
      <c r="M187" s="342"/>
    </row>
    <row r="188" spans="1:13" ht="135">
      <c r="A188" s="23" t="s">
        <v>281</v>
      </c>
      <c r="B188" s="36" t="s">
        <v>421</v>
      </c>
      <c r="C188" s="14" t="s">
        <v>419</v>
      </c>
      <c r="D188" s="22" t="s">
        <v>471</v>
      </c>
      <c r="E188" s="18">
        <f t="shared" si="56"/>
        <v>1000</v>
      </c>
      <c r="F188" s="148">
        <f t="shared" si="55"/>
        <v>0</v>
      </c>
      <c r="G188" s="18">
        <v>0</v>
      </c>
      <c r="H188" s="18">
        <v>0</v>
      </c>
      <c r="I188" s="77">
        <v>1000</v>
      </c>
      <c r="J188" s="77">
        <v>0</v>
      </c>
      <c r="K188" s="18">
        <v>0</v>
      </c>
      <c r="L188" s="18">
        <v>0</v>
      </c>
      <c r="M188" s="342"/>
    </row>
    <row r="189" spans="1:13" ht="75" customHeight="1">
      <c r="A189" s="23" t="s">
        <v>292</v>
      </c>
      <c r="B189" s="36" t="s">
        <v>422</v>
      </c>
      <c r="C189" s="14" t="s">
        <v>419</v>
      </c>
      <c r="D189" s="22" t="s">
        <v>471</v>
      </c>
      <c r="E189" s="18">
        <f t="shared" si="56"/>
        <v>1000</v>
      </c>
      <c r="F189" s="148">
        <f t="shared" si="55"/>
        <v>0</v>
      </c>
      <c r="G189" s="18">
        <v>0</v>
      </c>
      <c r="H189" s="18">
        <v>0</v>
      </c>
      <c r="I189" s="77">
        <v>1000</v>
      </c>
      <c r="J189" s="77">
        <v>0</v>
      </c>
      <c r="K189" s="18">
        <v>0</v>
      </c>
      <c r="L189" s="18">
        <v>0</v>
      </c>
      <c r="M189" s="342"/>
    </row>
    <row r="190" spans="1:13" ht="75">
      <c r="A190" s="64" t="s">
        <v>294</v>
      </c>
      <c r="B190" s="65" t="s">
        <v>424</v>
      </c>
      <c r="C190" s="66" t="s">
        <v>425</v>
      </c>
      <c r="D190" s="22" t="s">
        <v>471</v>
      </c>
      <c r="E190" s="110">
        <f t="shared" si="56"/>
        <v>1000</v>
      </c>
      <c r="F190" s="148">
        <f t="shared" si="55"/>
        <v>0</v>
      </c>
      <c r="G190" s="110">
        <v>0</v>
      </c>
      <c r="H190" s="110">
        <v>0</v>
      </c>
      <c r="I190" s="77">
        <v>1000</v>
      </c>
      <c r="J190" s="170">
        <v>0</v>
      </c>
      <c r="K190" s="110">
        <v>0</v>
      </c>
      <c r="L190" s="110">
        <v>0</v>
      </c>
      <c r="M190" s="342"/>
    </row>
    <row r="191" spans="1:13" ht="60">
      <c r="A191" s="23" t="s">
        <v>296</v>
      </c>
      <c r="B191" s="36" t="s">
        <v>426</v>
      </c>
      <c r="C191" s="14" t="s">
        <v>427</v>
      </c>
      <c r="D191" s="22" t="s">
        <v>471</v>
      </c>
      <c r="E191" s="18">
        <f t="shared" si="56"/>
        <v>1000</v>
      </c>
      <c r="F191" s="148">
        <f t="shared" si="55"/>
        <v>0</v>
      </c>
      <c r="G191" s="18">
        <v>0</v>
      </c>
      <c r="H191" s="18">
        <v>0</v>
      </c>
      <c r="I191" s="77">
        <v>1000</v>
      </c>
      <c r="J191" s="77">
        <v>0</v>
      </c>
      <c r="K191" s="18">
        <v>0</v>
      </c>
      <c r="L191" s="18">
        <v>0</v>
      </c>
      <c r="M191" s="50" t="s">
        <v>624</v>
      </c>
    </row>
    <row r="192" spans="1:13" ht="120">
      <c r="A192" s="23" t="s">
        <v>298</v>
      </c>
      <c r="B192" s="36" t="s">
        <v>428</v>
      </c>
      <c r="C192" s="14" t="s">
        <v>352</v>
      </c>
      <c r="D192" s="22" t="s">
        <v>471</v>
      </c>
      <c r="E192" s="18">
        <f t="shared" si="56"/>
        <v>1000</v>
      </c>
      <c r="F192" s="148">
        <f t="shared" si="55"/>
        <v>0</v>
      </c>
      <c r="G192" s="18">
        <v>0</v>
      </c>
      <c r="H192" s="18">
        <v>0</v>
      </c>
      <c r="I192" s="77">
        <v>1000</v>
      </c>
      <c r="J192" s="77">
        <v>0</v>
      </c>
      <c r="K192" s="18">
        <v>0</v>
      </c>
      <c r="L192" s="18">
        <v>0</v>
      </c>
      <c r="M192" s="50" t="s">
        <v>492</v>
      </c>
    </row>
    <row r="193" spans="1:13" ht="60" customHeight="1">
      <c r="A193" s="23" t="s">
        <v>300</v>
      </c>
      <c r="B193" s="36" t="s">
        <v>429</v>
      </c>
      <c r="C193" s="14" t="s">
        <v>363</v>
      </c>
      <c r="D193" s="22" t="s">
        <v>471</v>
      </c>
      <c r="E193" s="18">
        <f t="shared" si="56"/>
        <v>1000</v>
      </c>
      <c r="F193" s="148">
        <f t="shared" si="55"/>
        <v>0</v>
      </c>
      <c r="G193" s="18">
        <v>0</v>
      </c>
      <c r="H193" s="18">
        <v>0</v>
      </c>
      <c r="I193" s="77">
        <v>1000</v>
      </c>
      <c r="J193" s="77">
        <v>0</v>
      </c>
      <c r="K193" s="18">
        <v>0</v>
      </c>
      <c r="L193" s="18">
        <v>0</v>
      </c>
      <c r="M193" s="50" t="s">
        <v>492</v>
      </c>
    </row>
    <row r="194" spans="1:13" ht="120">
      <c r="A194" s="23" t="s">
        <v>301</v>
      </c>
      <c r="B194" s="36" t="s">
        <v>430</v>
      </c>
      <c r="C194" s="14" t="s">
        <v>482</v>
      </c>
      <c r="D194" s="22" t="s">
        <v>471</v>
      </c>
      <c r="E194" s="18">
        <f t="shared" si="56"/>
        <v>1000</v>
      </c>
      <c r="F194" s="148">
        <f t="shared" si="55"/>
        <v>0</v>
      </c>
      <c r="G194" s="18">
        <v>0</v>
      </c>
      <c r="H194" s="18">
        <v>0</v>
      </c>
      <c r="I194" s="77">
        <v>1000</v>
      </c>
      <c r="J194" s="77">
        <v>0</v>
      </c>
      <c r="K194" s="18">
        <v>0</v>
      </c>
      <c r="L194" s="18">
        <v>0</v>
      </c>
      <c r="M194" s="50" t="s">
        <v>493</v>
      </c>
    </row>
    <row r="195" spans="1:13" ht="45">
      <c r="A195" s="23" t="s">
        <v>364</v>
      </c>
      <c r="B195" s="36" t="s">
        <v>431</v>
      </c>
      <c r="C195" s="14" t="s">
        <v>482</v>
      </c>
      <c r="D195" s="22" t="s">
        <v>471</v>
      </c>
      <c r="E195" s="18">
        <f t="shared" si="56"/>
        <v>1000</v>
      </c>
      <c r="F195" s="148">
        <f t="shared" si="55"/>
        <v>0</v>
      </c>
      <c r="G195" s="18">
        <v>0</v>
      </c>
      <c r="H195" s="18">
        <v>0</v>
      </c>
      <c r="I195" s="77">
        <v>1000</v>
      </c>
      <c r="J195" s="77">
        <v>0</v>
      </c>
      <c r="K195" s="18">
        <v>0</v>
      </c>
      <c r="L195" s="18">
        <v>0</v>
      </c>
      <c r="M195" s="50" t="s">
        <v>492</v>
      </c>
    </row>
    <row r="196" spans="1:13" s="83" customFormat="1" ht="45">
      <c r="A196" s="23" t="s">
        <v>19</v>
      </c>
      <c r="B196" s="36" t="s">
        <v>625</v>
      </c>
      <c r="C196" s="14" t="s">
        <v>482</v>
      </c>
      <c r="D196" s="113" t="s">
        <v>25</v>
      </c>
      <c r="E196" s="99">
        <f t="shared" si="56"/>
        <v>4700</v>
      </c>
      <c r="F196" s="18">
        <v>0</v>
      </c>
      <c r="G196" s="77">
        <v>0</v>
      </c>
      <c r="H196" s="77">
        <v>0</v>
      </c>
      <c r="I196" s="99">
        <v>4700</v>
      </c>
      <c r="J196" s="18">
        <v>0</v>
      </c>
      <c r="K196" s="77">
        <v>0</v>
      </c>
      <c r="L196" s="77">
        <v>0</v>
      </c>
      <c r="M196" s="50" t="s">
        <v>492</v>
      </c>
    </row>
    <row r="197" spans="1:13" ht="90" customHeight="1">
      <c r="A197" s="3">
        <v>3</v>
      </c>
      <c r="B197" s="2" t="s">
        <v>416</v>
      </c>
      <c r="C197" s="14" t="s">
        <v>482</v>
      </c>
      <c r="D197" s="22" t="s">
        <v>471</v>
      </c>
      <c r="E197" s="18">
        <f t="shared" si="56"/>
        <v>3000</v>
      </c>
      <c r="F197" s="18">
        <f>SUM(H197,J197,L197)</f>
        <v>0</v>
      </c>
      <c r="G197" s="18">
        <v>0</v>
      </c>
      <c r="H197" s="18">
        <v>0</v>
      </c>
      <c r="I197" s="99">
        <v>3000</v>
      </c>
      <c r="J197" s="77">
        <v>0</v>
      </c>
      <c r="K197" s="18">
        <v>0</v>
      </c>
      <c r="L197" s="18">
        <v>0</v>
      </c>
      <c r="M197" s="50" t="s">
        <v>492</v>
      </c>
    </row>
    <row r="198" spans="1:13" s="27" customFormat="1" ht="17.25" customHeight="1">
      <c r="A198" s="314" t="s">
        <v>9</v>
      </c>
      <c r="B198" s="332"/>
      <c r="C198" s="332"/>
      <c r="D198" s="332"/>
      <c r="E198" s="332"/>
      <c r="F198" s="332"/>
      <c r="G198" s="332"/>
      <c r="H198" s="332"/>
      <c r="I198" s="332"/>
      <c r="J198" s="332"/>
      <c r="K198" s="332"/>
      <c r="L198" s="332"/>
      <c r="M198" s="333"/>
    </row>
    <row r="199" spans="1:13" s="27" customFormat="1" ht="17.25" customHeight="1">
      <c r="A199" s="268">
        <v>1</v>
      </c>
      <c r="B199" s="356" t="s">
        <v>433</v>
      </c>
      <c r="C199" s="272" t="s">
        <v>482</v>
      </c>
      <c r="D199" s="33" t="s">
        <v>414</v>
      </c>
      <c r="E199" s="18">
        <f>SUM(E200:E201)</f>
        <v>1350</v>
      </c>
      <c r="F199" s="18">
        <f aca="true" t="shared" si="57" ref="F199:L199">SUM(F200:F201)</f>
        <v>150</v>
      </c>
      <c r="G199" s="18">
        <f t="shared" si="57"/>
        <v>1000</v>
      </c>
      <c r="H199" s="18">
        <f t="shared" si="57"/>
        <v>0</v>
      </c>
      <c r="I199" s="18">
        <f t="shared" si="57"/>
        <v>350</v>
      </c>
      <c r="J199" s="18">
        <f t="shared" si="57"/>
        <v>150</v>
      </c>
      <c r="K199" s="18">
        <f t="shared" si="57"/>
        <v>0</v>
      </c>
      <c r="L199" s="18">
        <f t="shared" si="57"/>
        <v>0</v>
      </c>
      <c r="M199" s="114"/>
    </row>
    <row r="200" spans="1:13" s="27" customFormat="1" ht="45.75" customHeight="1">
      <c r="A200" s="269"/>
      <c r="B200" s="271"/>
      <c r="C200" s="357"/>
      <c r="D200" s="113" t="s">
        <v>25</v>
      </c>
      <c r="E200" s="18">
        <f>SUM(G200,I200,K200,)</f>
        <v>1200</v>
      </c>
      <c r="F200" s="18">
        <f>SUM(H200,J200,L200,)</f>
        <v>0</v>
      </c>
      <c r="G200" s="120">
        <v>1000</v>
      </c>
      <c r="H200" s="77">
        <v>0</v>
      </c>
      <c r="I200" s="99">
        <v>200</v>
      </c>
      <c r="J200" s="18">
        <v>0</v>
      </c>
      <c r="K200" s="18">
        <v>0</v>
      </c>
      <c r="L200" s="77">
        <v>0</v>
      </c>
      <c r="M200" s="22" t="s">
        <v>587</v>
      </c>
    </row>
    <row r="201" spans="1:13" ht="15">
      <c r="A201" s="269"/>
      <c r="B201" s="271"/>
      <c r="C201" s="357"/>
      <c r="D201" s="113" t="s">
        <v>471</v>
      </c>
      <c r="E201" s="18">
        <f>SUM(G201,I201,K201,)</f>
        <v>150</v>
      </c>
      <c r="F201" s="18">
        <f>SUM(H201,J201,L201,)</f>
        <v>150</v>
      </c>
      <c r="G201" s="18">
        <v>0</v>
      </c>
      <c r="H201" s="18">
        <v>0</v>
      </c>
      <c r="I201" s="18">
        <v>150</v>
      </c>
      <c r="J201" s="77">
        <v>150</v>
      </c>
      <c r="K201" s="18">
        <v>0</v>
      </c>
      <c r="L201" s="18">
        <v>0</v>
      </c>
      <c r="M201" s="50" t="s">
        <v>590</v>
      </c>
    </row>
    <row r="202" spans="1:13" s="83" customFormat="1" ht="15">
      <c r="A202" s="358" t="s">
        <v>330</v>
      </c>
      <c r="B202" s="346" t="s">
        <v>434</v>
      </c>
      <c r="C202" s="309" t="s">
        <v>482</v>
      </c>
      <c r="D202" s="33" t="s">
        <v>414</v>
      </c>
      <c r="E202" s="172">
        <f>SUM(E203:E204)</f>
        <v>408790.4</v>
      </c>
      <c r="F202" s="172">
        <f aca="true" t="shared" si="58" ref="F202:L202">SUM(F203:F204)</f>
        <v>436119.2</v>
      </c>
      <c r="G202" s="172">
        <f t="shared" si="58"/>
        <v>0</v>
      </c>
      <c r="H202" s="172">
        <f t="shared" si="58"/>
        <v>0</v>
      </c>
      <c r="I202" s="172">
        <f t="shared" si="58"/>
        <v>408790.4</v>
      </c>
      <c r="J202" s="172">
        <f t="shared" si="58"/>
        <v>436119.2</v>
      </c>
      <c r="K202" s="172">
        <f t="shared" si="58"/>
        <v>0</v>
      </c>
      <c r="L202" s="172">
        <f t="shared" si="58"/>
        <v>0</v>
      </c>
      <c r="M202" s="50"/>
    </row>
    <row r="203" spans="1:13" s="83" customFormat="1" ht="15">
      <c r="A203" s="260"/>
      <c r="B203" s="263"/>
      <c r="C203" s="274"/>
      <c r="D203" s="113" t="s">
        <v>25</v>
      </c>
      <c r="E203" s="99">
        <f>SUM(G203,I203,K203,)</f>
        <v>210210.4</v>
      </c>
      <c r="F203" s="173">
        <f>SUM(H203,J203,L203,)</f>
        <v>321291.4</v>
      </c>
      <c r="G203" s="77">
        <v>0</v>
      </c>
      <c r="H203" s="77">
        <v>0</v>
      </c>
      <c r="I203" s="99">
        <v>210210.4</v>
      </c>
      <c r="J203" s="173">
        <f>SUM(J204:J216)</f>
        <v>321291.4</v>
      </c>
      <c r="K203" s="18">
        <v>0</v>
      </c>
      <c r="L203" s="18">
        <v>0</v>
      </c>
      <c r="M203" s="3" t="s">
        <v>590</v>
      </c>
    </row>
    <row r="204" spans="1:13" ht="209.25" customHeight="1">
      <c r="A204" s="261"/>
      <c r="B204" s="264"/>
      <c r="C204" s="275"/>
      <c r="D204" s="113" t="s">
        <v>471</v>
      </c>
      <c r="E204" s="174">
        <f>SUM(G204,I204,K204,)</f>
        <v>198580</v>
      </c>
      <c r="F204" s="175">
        <f>SUM(H204,J204,L204,)</f>
        <v>114827.8</v>
      </c>
      <c r="G204" s="176">
        <v>0</v>
      </c>
      <c r="H204" s="77">
        <v>0</v>
      </c>
      <c r="I204" s="77">
        <v>198580</v>
      </c>
      <c r="J204" s="77">
        <v>114827.8</v>
      </c>
      <c r="K204" s="77">
        <v>0</v>
      </c>
      <c r="L204" s="77">
        <v>0</v>
      </c>
      <c r="M204" s="82" t="s">
        <v>626</v>
      </c>
    </row>
    <row r="205" spans="1:13" s="83" customFormat="1" ht="19.5" customHeight="1">
      <c r="A205" s="276" t="s">
        <v>309</v>
      </c>
      <c r="B205" s="319" t="s">
        <v>435</v>
      </c>
      <c r="C205" s="265" t="s">
        <v>482</v>
      </c>
      <c r="D205" s="33" t="s">
        <v>414</v>
      </c>
      <c r="E205" s="174">
        <f>SUM(E206:E207)</f>
        <v>4000</v>
      </c>
      <c r="F205" s="174">
        <f aca="true" t="shared" si="59" ref="F205:L205">SUM(F206:F207)</f>
        <v>4000</v>
      </c>
      <c r="G205" s="174">
        <f t="shared" si="59"/>
        <v>0</v>
      </c>
      <c r="H205" s="174">
        <f t="shared" si="59"/>
        <v>0</v>
      </c>
      <c r="I205" s="174">
        <f t="shared" si="59"/>
        <v>4000</v>
      </c>
      <c r="J205" s="174">
        <f t="shared" si="59"/>
        <v>4000</v>
      </c>
      <c r="K205" s="174">
        <f t="shared" si="59"/>
        <v>0</v>
      </c>
      <c r="L205" s="174">
        <f t="shared" si="59"/>
        <v>0</v>
      </c>
      <c r="M205" s="82"/>
    </row>
    <row r="206" spans="1:13" s="83" customFormat="1" ht="75.75" customHeight="1">
      <c r="A206" s="260"/>
      <c r="B206" s="263"/>
      <c r="C206" s="274"/>
      <c r="D206" s="113" t="s">
        <v>25</v>
      </c>
      <c r="E206" s="99">
        <f>SUM(G206,I206,K206,)</f>
        <v>2000</v>
      </c>
      <c r="F206" s="18">
        <f>SUM(H206,J206,L206,)</f>
        <v>2000</v>
      </c>
      <c r="G206" s="77">
        <v>0</v>
      </c>
      <c r="H206" s="77">
        <v>0</v>
      </c>
      <c r="I206" s="99">
        <v>2000</v>
      </c>
      <c r="J206" s="18">
        <v>2000</v>
      </c>
      <c r="K206" s="18">
        <v>0</v>
      </c>
      <c r="L206" s="18">
        <v>0</v>
      </c>
      <c r="M206" s="82" t="s">
        <v>630</v>
      </c>
    </row>
    <row r="207" spans="1:13" ht="66" customHeight="1">
      <c r="A207" s="261"/>
      <c r="B207" s="264"/>
      <c r="C207" s="275"/>
      <c r="D207" s="113" t="s">
        <v>471</v>
      </c>
      <c r="E207" s="172">
        <f>SUM(G207,I207,K207,)</f>
        <v>2000</v>
      </c>
      <c r="F207" s="100">
        <f>SUM(H207,J207,L207,)</f>
        <v>2000</v>
      </c>
      <c r="G207" s="169">
        <v>0</v>
      </c>
      <c r="H207" s="18">
        <v>0</v>
      </c>
      <c r="I207" s="99">
        <v>2000</v>
      </c>
      <c r="J207" s="77">
        <v>2000</v>
      </c>
      <c r="K207" s="18">
        <v>0</v>
      </c>
      <c r="L207" s="18">
        <v>0</v>
      </c>
      <c r="M207" s="50" t="s">
        <v>627</v>
      </c>
    </row>
    <row r="208" spans="1:13" s="83" customFormat="1" ht="19.5" customHeight="1">
      <c r="A208" s="276" t="s">
        <v>411</v>
      </c>
      <c r="B208" s="319" t="s">
        <v>436</v>
      </c>
      <c r="C208" s="265" t="s">
        <v>482</v>
      </c>
      <c r="D208" s="33" t="s">
        <v>414</v>
      </c>
      <c r="E208" s="172">
        <f>SUM(E209:E210)</f>
        <v>6717</v>
      </c>
      <c r="F208" s="172">
        <f aca="true" t="shared" si="60" ref="F208:L208">SUM(F209:F210)</f>
        <v>6717</v>
      </c>
      <c r="G208" s="172">
        <f t="shared" si="60"/>
        <v>0</v>
      </c>
      <c r="H208" s="172">
        <f t="shared" si="60"/>
        <v>0</v>
      </c>
      <c r="I208" s="172">
        <f t="shared" si="60"/>
        <v>6717</v>
      </c>
      <c r="J208" s="172">
        <f t="shared" si="60"/>
        <v>6717</v>
      </c>
      <c r="K208" s="172">
        <f t="shared" si="60"/>
        <v>0</v>
      </c>
      <c r="L208" s="172">
        <f t="shared" si="60"/>
        <v>0</v>
      </c>
      <c r="M208" s="50"/>
    </row>
    <row r="209" spans="1:13" s="83" customFormat="1" ht="48" customHeight="1">
      <c r="A209" s="260"/>
      <c r="B209" s="263"/>
      <c r="C209" s="274"/>
      <c r="D209" s="113" t="s">
        <v>25</v>
      </c>
      <c r="E209" s="99">
        <f>SUM(G209,I209,K209,)</f>
        <v>3237</v>
      </c>
      <c r="F209" s="99">
        <f>SUM(H209,J209,L209,)</f>
        <v>3237</v>
      </c>
      <c r="G209" s="77">
        <v>0</v>
      </c>
      <c r="H209" s="77">
        <v>0</v>
      </c>
      <c r="I209" s="99">
        <v>3237</v>
      </c>
      <c r="J209" s="99">
        <v>3237</v>
      </c>
      <c r="K209" s="18">
        <v>0</v>
      </c>
      <c r="L209" s="18">
        <v>0</v>
      </c>
      <c r="M209" s="50" t="s">
        <v>494</v>
      </c>
    </row>
    <row r="210" spans="1:13" ht="74.25" customHeight="1">
      <c r="A210" s="261"/>
      <c r="B210" s="264"/>
      <c r="C210" s="275"/>
      <c r="D210" s="113" t="s">
        <v>471</v>
      </c>
      <c r="E210" s="172">
        <f>SUM(G210,I210,K210,)</f>
        <v>3480</v>
      </c>
      <c r="F210" s="100">
        <f>SUM(H210,J210,L210,)</f>
        <v>3480</v>
      </c>
      <c r="G210" s="169">
        <v>0</v>
      </c>
      <c r="H210" s="18">
        <v>0</v>
      </c>
      <c r="I210" s="99">
        <v>3480</v>
      </c>
      <c r="J210" s="77">
        <v>3480</v>
      </c>
      <c r="K210" s="18">
        <v>0</v>
      </c>
      <c r="L210" s="18">
        <v>0</v>
      </c>
      <c r="M210" s="50" t="s">
        <v>628</v>
      </c>
    </row>
    <row r="211" spans="1:13" s="83" customFormat="1" ht="21.75" customHeight="1">
      <c r="A211" s="276" t="s">
        <v>412</v>
      </c>
      <c r="B211" s="319" t="s">
        <v>437</v>
      </c>
      <c r="C211" s="265" t="s">
        <v>482</v>
      </c>
      <c r="D211" s="33" t="s">
        <v>414</v>
      </c>
      <c r="E211" s="172">
        <f>SUM(E212:E213)</f>
        <v>11195</v>
      </c>
      <c r="F211" s="172">
        <f aca="true" t="shared" si="61" ref="F211:L211">SUM(F212:F213)</f>
        <v>10677.1</v>
      </c>
      <c r="G211" s="172">
        <f t="shared" si="61"/>
        <v>0</v>
      </c>
      <c r="H211" s="172">
        <f t="shared" si="61"/>
        <v>0</v>
      </c>
      <c r="I211" s="172">
        <f t="shared" si="61"/>
        <v>11195</v>
      </c>
      <c r="J211" s="172">
        <f t="shared" si="61"/>
        <v>10677.1</v>
      </c>
      <c r="K211" s="172">
        <f t="shared" si="61"/>
        <v>0</v>
      </c>
      <c r="L211" s="172">
        <f t="shared" si="61"/>
        <v>0</v>
      </c>
      <c r="M211" s="50"/>
    </row>
    <row r="212" spans="1:13" s="83" customFormat="1" ht="60.75" customHeight="1">
      <c r="A212" s="260"/>
      <c r="B212" s="263"/>
      <c r="C212" s="274"/>
      <c r="D212" s="113" t="s">
        <v>25</v>
      </c>
      <c r="E212" s="99">
        <f>SUM(G212,I212,K212,)</f>
        <v>5395</v>
      </c>
      <c r="F212" s="99">
        <f>SUM(H212,J212,L212,)</f>
        <v>5395</v>
      </c>
      <c r="G212" s="77">
        <v>0</v>
      </c>
      <c r="H212" s="77">
        <v>0</v>
      </c>
      <c r="I212" s="99">
        <v>5395</v>
      </c>
      <c r="J212" s="99">
        <v>5395</v>
      </c>
      <c r="K212" s="18">
        <v>0</v>
      </c>
      <c r="L212" s="18">
        <v>0</v>
      </c>
      <c r="M212" s="2" t="s">
        <v>629</v>
      </c>
    </row>
    <row r="213" spans="1:13" ht="83.25" customHeight="1">
      <c r="A213" s="261"/>
      <c r="B213" s="264"/>
      <c r="C213" s="275"/>
      <c r="D213" s="113" t="s">
        <v>471</v>
      </c>
      <c r="E213" s="172">
        <f>SUM(G213,I213,K213,)</f>
        <v>5800</v>
      </c>
      <c r="F213" s="100">
        <f>SUM(H213,J213,L213,)</f>
        <v>5282.1</v>
      </c>
      <c r="G213" s="169">
        <v>0</v>
      </c>
      <c r="H213" s="18">
        <v>0</v>
      </c>
      <c r="I213" s="99">
        <v>5800</v>
      </c>
      <c r="J213" s="77">
        <v>5282.1</v>
      </c>
      <c r="K213" s="18">
        <v>0</v>
      </c>
      <c r="L213" s="18">
        <v>0</v>
      </c>
      <c r="M213" s="50" t="s">
        <v>631</v>
      </c>
    </row>
    <row r="214" spans="1:13" s="83" customFormat="1" ht="19.5" customHeight="1">
      <c r="A214" s="276" t="s">
        <v>413</v>
      </c>
      <c r="B214" s="319" t="s">
        <v>438</v>
      </c>
      <c r="C214" s="265" t="s">
        <v>482</v>
      </c>
      <c r="D214" s="33" t="s">
        <v>414</v>
      </c>
      <c r="E214" s="172">
        <f>SUM(E215:E216)</f>
        <v>81837.7</v>
      </c>
      <c r="F214" s="172">
        <f aca="true" t="shared" si="62" ref="F214:L214">SUM(F215:F216)</f>
        <v>81837.7</v>
      </c>
      <c r="G214" s="172">
        <f t="shared" si="62"/>
        <v>0</v>
      </c>
      <c r="H214" s="172">
        <f t="shared" si="62"/>
        <v>0</v>
      </c>
      <c r="I214" s="172">
        <f t="shared" si="62"/>
        <v>81837.7</v>
      </c>
      <c r="J214" s="172">
        <f t="shared" si="62"/>
        <v>81837.7</v>
      </c>
      <c r="K214" s="172">
        <f t="shared" si="62"/>
        <v>0</v>
      </c>
      <c r="L214" s="172">
        <f t="shared" si="62"/>
        <v>0</v>
      </c>
      <c r="M214" s="50"/>
    </row>
    <row r="215" spans="1:13" s="83" customFormat="1" ht="63" customHeight="1">
      <c r="A215" s="260"/>
      <c r="B215" s="263"/>
      <c r="C215" s="274"/>
      <c r="D215" s="113" t="s">
        <v>25</v>
      </c>
      <c r="E215" s="99">
        <f>SUM(G215,I215,K215,)</f>
        <v>40757.7</v>
      </c>
      <c r="F215" s="99">
        <f>SUM(H215,J215,L215,)</f>
        <v>40757.7</v>
      </c>
      <c r="G215" s="77">
        <v>0</v>
      </c>
      <c r="H215" s="77">
        <v>0</v>
      </c>
      <c r="I215" s="99">
        <v>40757.7</v>
      </c>
      <c r="J215" s="99">
        <v>40757.7</v>
      </c>
      <c r="K215" s="18">
        <v>0</v>
      </c>
      <c r="L215" s="18">
        <v>0</v>
      </c>
      <c r="M215" s="2" t="s">
        <v>632</v>
      </c>
    </row>
    <row r="216" spans="1:13" ht="111.75" customHeight="1">
      <c r="A216" s="261"/>
      <c r="B216" s="264"/>
      <c r="C216" s="275"/>
      <c r="D216" s="113" t="s">
        <v>471</v>
      </c>
      <c r="E216" s="172">
        <f>SUM(G216,I216,K216,)</f>
        <v>41080</v>
      </c>
      <c r="F216" s="100">
        <f>SUM(H216,J216,L216,)</f>
        <v>41080</v>
      </c>
      <c r="G216" s="169">
        <v>0</v>
      </c>
      <c r="H216" s="18">
        <v>0</v>
      </c>
      <c r="I216" s="99">
        <v>41080</v>
      </c>
      <c r="J216" s="77">
        <v>41080</v>
      </c>
      <c r="K216" s="18">
        <v>0</v>
      </c>
      <c r="L216" s="18">
        <v>0</v>
      </c>
      <c r="M216" s="50" t="s">
        <v>495</v>
      </c>
    </row>
    <row r="217" spans="1:13" s="83" customFormat="1" ht="26.25" customHeight="1">
      <c r="A217" s="276" t="s">
        <v>423</v>
      </c>
      <c r="B217" s="319" t="s">
        <v>439</v>
      </c>
      <c r="C217" s="265" t="s">
        <v>482</v>
      </c>
      <c r="D217" s="33" t="s">
        <v>414</v>
      </c>
      <c r="E217" s="172">
        <f>SUM(E218:E219)</f>
        <v>12000</v>
      </c>
      <c r="F217" s="172">
        <f aca="true" t="shared" si="63" ref="F217:L217">SUM(F218:F219)</f>
        <v>12000</v>
      </c>
      <c r="G217" s="172">
        <f t="shared" si="63"/>
        <v>0</v>
      </c>
      <c r="H217" s="172">
        <f t="shared" si="63"/>
        <v>0</v>
      </c>
      <c r="I217" s="172">
        <f t="shared" si="63"/>
        <v>12000</v>
      </c>
      <c r="J217" s="172">
        <f t="shared" si="63"/>
        <v>12000</v>
      </c>
      <c r="K217" s="172">
        <f t="shared" si="63"/>
        <v>0</v>
      </c>
      <c r="L217" s="172">
        <f t="shared" si="63"/>
        <v>0</v>
      </c>
      <c r="M217" s="50"/>
    </row>
    <row r="218" spans="1:13" s="83" customFormat="1" ht="59.25" customHeight="1">
      <c r="A218" s="260"/>
      <c r="B218" s="263"/>
      <c r="C218" s="274"/>
      <c r="D218" s="113" t="s">
        <v>25</v>
      </c>
      <c r="E218" s="99">
        <f>SUM(G218,I218,K218,)</f>
        <v>6000</v>
      </c>
      <c r="F218" s="173">
        <f>SUM(H218,J218,L218,)</f>
        <v>6000</v>
      </c>
      <c r="G218" s="77">
        <v>0</v>
      </c>
      <c r="H218" s="77">
        <v>0</v>
      </c>
      <c r="I218" s="99">
        <v>6000</v>
      </c>
      <c r="J218" s="173">
        <v>6000</v>
      </c>
      <c r="K218" s="18">
        <v>0</v>
      </c>
      <c r="L218" s="18">
        <v>0</v>
      </c>
      <c r="M218" s="2" t="s">
        <v>633</v>
      </c>
    </row>
    <row r="219" spans="1:13" s="13" customFormat="1" ht="45">
      <c r="A219" s="261"/>
      <c r="B219" s="264"/>
      <c r="C219" s="275"/>
      <c r="D219" s="113" t="s">
        <v>471</v>
      </c>
      <c r="E219" s="172">
        <f>SUM(G219,I219,K219,)</f>
        <v>6000</v>
      </c>
      <c r="F219" s="100">
        <f>SUM(H219,J219,L219,)</f>
        <v>6000</v>
      </c>
      <c r="G219" s="169">
        <v>0</v>
      </c>
      <c r="H219" s="18">
        <v>0</v>
      </c>
      <c r="I219" s="99">
        <v>6000</v>
      </c>
      <c r="J219" s="77">
        <v>6000</v>
      </c>
      <c r="K219" s="18">
        <v>0</v>
      </c>
      <c r="L219" s="18">
        <v>0</v>
      </c>
      <c r="M219" s="50" t="s">
        <v>634</v>
      </c>
    </row>
    <row r="220" spans="1:13" s="13" customFormat="1" ht="15">
      <c r="A220" s="259">
        <v>3</v>
      </c>
      <c r="B220" s="319" t="s">
        <v>440</v>
      </c>
      <c r="C220" s="265" t="s">
        <v>482</v>
      </c>
      <c r="D220" s="33" t="s">
        <v>414</v>
      </c>
      <c r="E220" s="172">
        <f>SUM(E221:E222)</f>
        <v>12000</v>
      </c>
      <c r="F220" s="172">
        <f>SUM(F221:F222)</f>
        <v>0</v>
      </c>
      <c r="G220" s="172">
        <f>SUM(G221:G222)</f>
        <v>10000</v>
      </c>
      <c r="H220" s="172">
        <f>SUM(H221:H222)</f>
        <v>0</v>
      </c>
      <c r="I220" s="172">
        <f>SUM(I221:I222)</f>
        <v>2000</v>
      </c>
      <c r="J220" s="172">
        <f>SUM(J221:J222)</f>
        <v>0</v>
      </c>
      <c r="K220" s="172">
        <f>SUM(K221:K222)</f>
        <v>0</v>
      </c>
      <c r="L220" s="172">
        <f>SUM(L221:L222)</f>
        <v>0</v>
      </c>
      <c r="M220" s="50"/>
    </row>
    <row r="221" spans="1:13" s="13" customFormat="1" ht="60">
      <c r="A221" s="260"/>
      <c r="B221" s="263"/>
      <c r="C221" s="274"/>
      <c r="D221" s="113" t="s">
        <v>25</v>
      </c>
      <c r="E221" s="18">
        <f>SUM(G221,I221,K221,)</f>
        <v>6000</v>
      </c>
      <c r="F221" s="18">
        <f>SUM(H221,J221,L221,)</f>
        <v>0</v>
      </c>
      <c r="G221" s="120">
        <v>5000</v>
      </c>
      <c r="H221" s="77">
        <v>0</v>
      </c>
      <c r="I221" s="99">
        <v>1000</v>
      </c>
      <c r="J221" s="18">
        <v>0</v>
      </c>
      <c r="K221" s="18">
        <v>0</v>
      </c>
      <c r="L221" s="18">
        <v>0</v>
      </c>
      <c r="M221" s="50" t="s">
        <v>587</v>
      </c>
    </row>
    <row r="222" spans="1:13" s="13" customFormat="1" ht="60">
      <c r="A222" s="261"/>
      <c r="B222" s="264"/>
      <c r="C222" s="275"/>
      <c r="D222" s="113" t="s">
        <v>471</v>
      </c>
      <c r="E222" s="172">
        <f>SUM(G222,I222,K222,)</f>
        <v>6000</v>
      </c>
      <c r="F222" s="18">
        <f>SUM(H222,J222,L222,)</f>
        <v>0</v>
      </c>
      <c r="G222" s="177">
        <v>5000</v>
      </c>
      <c r="H222" s="18">
        <v>0</v>
      </c>
      <c r="I222" s="18">
        <v>1000</v>
      </c>
      <c r="J222" s="77">
        <v>0</v>
      </c>
      <c r="K222" s="18">
        <v>0</v>
      </c>
      <c r="L222" s="18">
        <v>0</v>
      </c>
      <c r="M222" s="50" t="s">
        <v>587</v>
      </c>
    </row>
    <row r="223" spans="1:13" s="13" customFormat="1" ht="15">
      <c r="A223" s="107"/>
      <c r="B223" s="109"/>
      <c r="C223" s="171"/>
      <c r="D223" s="33" t="s">
        <v>414</v>
      </c>
      <c r="E223" s="178">
        <f>SUM(E224:E225)</f>
        <v>650394.8</v>
      </c>
      <c r="F223" s="178">
        <f aca="true" t="shared" si="64" ref="F223:L223">SUM(F224:F225)</f>
        <v>559278.8</v>
      </c>
      <c r="G223" s="178">
        <f t="shared" si="64"/>
        <v>143917.7</v>
      </c>
      <c r="H223" s="178">
        <f t="shared" si="64"/>
        <v>61879.1</v>
      </c>
      <c r="I223" s="178">
        <f t="shared" si="64"/>
        <v>479309.8</v>
      </c>
      <c r="J223" s="178">
        <f t="shared" si="64"/>
        <v>470232.4</v>
      </c>
      <c r="K223" s="178">
        <f t="shared" si="64"/>
        <v>27167.3</v>
      </c>
      <c r="L223" s="178">
        <f t="shared" si="64"/>
        <v>27167.3</v>
      </c>
      <c r="M223" s="96"/>
    </row>
    <row r="224" spans="1:13" s="13" customFormat="1" ht="15">
      <c r="A224" s="107"/>
      <c r="B224" s="109"/>
      <c r="C224" s="171"/>
      <c r="D224" s="95" t="s">
        <v>25</v>
      </c>
      <c r="E224" s="178">
        <f>SUM(E176,E178,E183,E196,E200,E203,E221)</f>
        <v>341464.8</v>
      </c>
      <c r="F224" s="178">
        <f aca="true" t="shared" si="65" ref="F224:L224">SUM(F176,F178,F183,F196,F200,F203,F221)</f>
        <v>418208.30000000005</v>
      </c>
      <c r="G224" s="178">
        <f t="shared" si="65"/>
        <v>80417.7</v>
      </c>
      <c r="H224" s="178">
        <f t="shared" si="65"/>
        <v>61879.1</v>
      </c>
      <c r="I224" s="178">
        <f t="shared" si="65"/>
        <v>247379.8</v>
      </c>
      <c r="J224" s="178">
        <f>SUM(J176,J178,J183,J196,J200,J203,J221)</f>
        <v>342661.9</v>
      </c>
      <c r="K224" s="178">
        <f t="shared" si="65"/>
        <v>13667.3</v>
      </c>
      <c r="L224" s="178">
        <f t="shared" si="65"/>
        <v>13667.3</v>
      </c>
      <c r="M224" s="96"/>
    </row>
    <row r="225" spans="1:13" s="75" customFormat="1" ht="19.5" customHeight="1">
      <c r="A225" s="56"/>
      <c r="B225" s="67"/>
      <c r="C225" s="56"/>
      <c r="D225" s="95" t="s">
        <v>471</v>
      </c>
      <c r="E225" s="123">
        <f>SUM(E179,E184,E197,E201,E204,E222)</f>
        <v>308930</v>
      </c>
      <c r="F225" s="123">
        <f aca="true" t="shared" si="66" ref="F225:L225">SUM(F179,F184,F197,F201,F204,F222)</f>
        <v>141070.5</v>
      </c>
      <c r="G225" s="123">
        <f t="shared" si="66"/>
        <v>63500</v>
      </c>
      <c r="H225" s="123">
        <f t="shared" si="66"/>
        <v>0</v>
      </c>
      <c r="I225" s="123">
        <f t="shared" si="66"/>
        <v>231930</v>
      </c>
      <c r="J225" s="123">
        <f t="shared" si="66"/>
        <v>127570.5</v>
      </c>
      <c r="K225" s="123">
        <f t="shared" si="66"/>
        <v>13500</v>
      </c>
      <c r="L225" s="123">
        <f t="shared" si="66"/>
        <v>13500</v>
      </c>
      <c r="M225" s="67"/>
    </row>
    <row r="226" spans="1:13" s="16" customFormat="1" ht="15.75">
      <c r="A226" s="323" t="s">
        <v>641</v>
      </c>
      <c r="B226" s="323"/>
      <c r="C226" s="323"/>
      <c r="D226" s="323"/>
      <c r="E226" s="323"/>
      <c r="F226" s="323"/>
      <c r="G226" s="323"/>
      <c r="H226" s="323"/>
      <c r="I226" s="323"/>
      <c r="J226" s="323"/>
      <c r="K226" s="323"/>
      <c r="L226" s="323"/>
      <c r="M226" s="288"/>
    </row>
    <row r="227" spans="1:13" s="16" customFormat="1" ht="15.75">
      <c r="A227" s="308">
        <v>1</v>
      </c>
      <c r="B227" s="308" t="s">
        <v>441</v>
      </c>
      <c r="C227" s="309" t="s">
        <v>482</v>
      </c>
      <c r="D227" s="33" t="s">
        <v>414</v>
      </c>
      <c r="E227" s="18">
        <f>SUM(E228:E229)</f>
        <v>10133.9</v>
      </c>
      <c r="F227" s="18">
        <f aca="true" t="shared" si="67" ref="F227:L227">SUM(F228:F229)</f>
        <v>5250</v>
      </c>
      <c r="G227" s="18">
        <f t="shared" si="67"/>
        <v>2017.4</v>
      </c>
      <c r="H227" s="18">
        <f t="shared" si="67"/>
        <v>1080.9</v>
      </c>
      <c r="I227" s="18">
        <f t="shared" si="67"/>
        <v>1909.1</v>
      </c>
      <c r="J227" s="18">
        <f t="shared" si="67"/>
        <v>1395.9</v>
      </c>
      <c r="K227" s="18">
        <f t="shared" si="67"/>
        <v>6207.4</v>
      </c>
      <c r="L227" s="172">
        <f t="shared" si="67"/>
        <v>2773.2</v>
      </c>
      <c r="M227" s="134"/>
    </row>
    <row r="228" spans="1:13" s="16" customFormat="1" ht="15">
      <c r="A228" s="260"/>
      <c r="B228" s="260"/>
      <c r="C228" s="274"/>
      <c r="D228" s="137" t="s">
        <v>25</v>
      </c>
      <c r="E228" s="18">
        <f>SUM(G228,I228,K228)</f>
        <v>4651.6</v>
      </c>
      <c r="F228" s="18">
        <f>SUM(H228,J228,L228)</f>
        <v>3430.7999999999997</v>
      </c>
      <c r="G228" s="120">
        <v>926</v>
      </c>
      <c r="H228" s="77">
        <v>330.8</v>
      </c>
      <c r="I228" s="99">
        <v>876.3</v>
      </c>
      <c r="J228" s="18">
        <v>645.8</v>
      </c>
      <c r="K228" s="99">
        <v>2849.3</v>
      </c>
      <c r="L228" s="18">
        <v>2454.2</v>
      </c>
      <c r="M228" s="145" t="s">
        <v>590</v>
      </c>
    </row>
    <row r="229" spans="1:13" ht="30">
      <c r="A229" s="261"/>
      <c r="B229" s="261"/>
      <c r="C229" s="275"/>
      <c r="D229" s="137" t="s">
        <v>471</v>
      </c>
      <c r="E229" s="77">
        <f>SUM(G229,I229,K229)</f>
        <v>5482.299999999999</v>
      </c>
      <c r="F229" s="77">
        <f>SUM(H229,J229,L229)</f>
        <v>1819.2</v>
      </c>
      <c r="G229" s="77">
        <v>1091.4</v>
      </c>
      <c r="H229" s="77">
        <v>750.1</v>
      </c>
      <c r="I229" s="120">
        <v>1032.8</v>
      </c>
      <c r="J229" s="120">
        <v>750.1</v>
      </c>
      <c r="K229" s="120">
        <v>3358.1</v>
      </c>
      <c r="L229" s="174">
        <v>319</v>
      </c>
      <c r="M229" s="82" t="s">
        <v>637</v>
      </c>
    </row>
    <row r="230" spans="1:13" s="83" customFormat="1" ht="15">
      <c r="A230" s="259">
        <v>2</v>
      </c>
      <c r="B230" s="259" t="s">
        <v>442</v>
      </c>
      <c r="C230" s="265" t="s">
        <v>482</v>
      </c>
      <c r="D230" s="33" t="s">
        <v>414</v>
      </c>
      <c r="E230" s="77">
        <f>SUM(E231:E232)</f>
        <v>23215.100000000002</v>
      </c>
      <c r="F230" s="77">
        <f aca="true" t="shared" si="68" ref="F230:L230">SUM(F231:F232)</f>
        <v>7444.7</v>
      </c>
      <c r="G230" s="77">
        <f t="shared" si="68"/>
        <v>23215.100000000002</v>
      </c>
      <c r="H230" s="77">
        <f t="shared" si="68"/>
        <v>7444.7</v>
      </c>
      <c r="I230" s="77">
        <f t="shared" si="68"/>
        <v>0</v>
      </c>
      <c r="J230" s="77">
        <f t="shared" si="68"/>
        <v>0</v>
      </c>
      <c r="K230" s="77">
        <f t="shared" si="68"/>
        <v>0</v>
      </c>
      <c r="L230" s="77">
        <f t="shared" si="68"/>
        <v>0</v>
      </c>
      <c r="M230" s="82"/>
    </row>
    <row r="231" spans="1:13" s="83" customFormat="1" ht="60">
      <c r="A231" s="260"/>
      <c r="B231" s="260"/>
      <c r="C231" s="274"/>
      <c r="D231" s="137" t="s">
        <v>25</v>
      </c>
      <c r="E231" s="18">
        <v>17739.9</v>
      </c>
      <c r="F231" s="18">
        <v>0</v>
      </c>
      <c r="G231" s="77">
        <v>17739.9</v>
      </c>
      <c r="H231" s="77">
        <v>0</v>
      </c>
      <c r="I231" s="18">
        <v>0</v>
      </c>
      <c r="J231" s="18">
        <v>0</v>
      </c>
      <c r="K231" s="18">
        <v>0</v>
      </c>
      <c r="L231" s="18">
        <v>0</v>
      </c>
      <c r="M231" s="50" t="s">
        <v>587</v>
      </c>
    </row>
    <row r="232" spans="1:13" s="81" customFormat="1" ht="156" customHeight="1">
      <c r="A232" s="261"/>
      <c r="B232" s="261"/>
      <c r="C232" s="275"/>
      <c r="D232" s="137" t="s">
        <v>471</v>
      </c>
      <c r="E232" s="18">
        <f>SUM(G232,I232,K232)</f>
        <v>5475.2</v>
      </c>
      <c r="F232" s="18">
        <f>SUM(H232,J232,L232)</f>
        <v>7444.7</v>
      </c>
      <c r="G232" s="99">
        <v>5475.2</v>
      </c>
      <c r="H232" s="18">
        <v>7444.7</v>
      </c>
      <c r="I232" s="18">
        <v>0</v>
      </c>
      <c r="J232" s="77">
        <v>0</v>
      </c>
      <c r="K232" s="18">
        <v>0</v>
      </c>
      <c r="L232" s="172">
        <v>0</v>
      </c>
      <c r="M232" s="50" t="s">
        <v>638</v>
      </c>
    </row>
    <row r="233" spans="1:13" s="81" customFormat="1" ht="17.25" customHeight="1">
      <c r="A233" s="259">
        <v>3</v>
      </c>
      <c r="B233" s="262" t="s">
        <v>443</v>
      </c>
      <c r="C233" s="259" t="s">
        <v>444</v>
      </c>
      <c r="D233" s="33" t="s">
        <v>414</v>
      </c>
      <c r="E233" s="18">
        <f>SUM(E234:E235)</f>
        <v>305300</v>
      </c>
      <c r="F233" s="18">
        <f aca="true" t="shared" si="69" ref="F233:L233">SUM(F234:F235)</f>
        <v>31837.7</v>
      </c>
      <c r="G233" s="18">
        <f t="shared" si="69"/>
        <v>260000</v>
      </c>
      <c r="H233" s="18">
        <f t="shared" si="69"/>
        <v>0</v>
      </c>
      <c r="I233" s="18">
        <f t="shared" si="69"/>
        <v>45300</v>
      </c>
      <c r="J233" s="18">
        <f t="shared" si="69"/>
        <v>31837.7</v>
      </c>
      <c r="K233" s="18">
        <f t="shared" si="69"/>
        <v>0</v>
      </c>
      <c r="L233" s="18">
        <f t="shared" si="69"/>
        <v>0</v>
      </c>
      <c r="M233" s="50"/>
    </row>
    <row r="234" spans="1:13" s="81" customFormat="1" ht="105.75" customHeight="1">
      <c r="A234" s="260"/>
      <c r="B234" s="263"/>
      <c r="C234" s="274"/>
      <c r="D234" s="137" t="s">
        <v>25</v>
      </c>
      <c r="E234" s="18">
        <f>SUM(G234,I234,K234)</f>
        <v>205300</v>
      </c>
      <c r="F234" s="77">
        <f>SUM(H234,J234,L234)</f>
        <v>3061.7</v>
      </c>
      <c r="G234" s="120">
        <v>170000</v>
      </c>
      <c r="H234" s="77">
        <v>0</v>
      </c>
      <c r="I234" s="120">
        <v>35300</v>
      </c>
      <c r="J234" s="77">
        <v>3061.7</v>
      </c>
      <c r="K234" s="77">
        <v>0</v>
      </c>
      <c r="L234" s="77">
        <v>0</v>
      </c>
      <c r="M234" s="164" t="s">
        <v>639</v>
      </c>
    </row>
    <row r="235" spans="1:13" s="13" customFormat="1" ht="90">
      <c r="A235" s="261"/>
      <c r="B235" s="264"/>
      <c r="C235" s="275"/>
      <c r="D235" s="145" t="s">
        <v>471</v>
      </c>
      <c r="E235" s="18">
        <f>SUM(G235,I235,K235)</f>
        <v>100000</v>
      </c>
      <c r="F235" s="18">
        <f>SUM(H235,J235,L235)</f>
        <v>28776</v>
      </c>
      <c r="G235" s="120">
        <v>90000</v>
      </c>
      <c r="H235" s="99">
        <v>0</v>
      </c>
      <c r="I235" s="99">
        <v>10000</v>
      </c>
      <c r="J235" s="77">
        <v>28776</v>
      </c>
      <c r="K235" s="18">
        <v>0</v>
      </c>
      <c r="L235" s="172">
        <v>0</v>
      </c>
      <c r="M235" s="50" t="s">
        <v>640</v>
      </c>
    </row>
    <row r="236" spans="1:13" s="13" customFormat="1" ht="15">
      <c r="A236" s="126"/>
      <c r="B236" s="132"/>
      <c r="C236" s="171"/>
      <c r="D236" s="33" t="s">
        <v>414</v>
      </c>
      <c r="E236" s="183">
        <f>SUM(E237:E238)</f>
        <v>338649</v>
      </c>
      <c r="F236" s="183">
        <f aca="true" t="shared" si="70" ref="F236:L236">SUM(F237:F238)</f>
        <v>44532.4</v>
      </c>
      <c r="G236" s="183">
        <f t="shared" si="70"/>
        <v>285232.5</v>
      </c>
      <c r="H236" s="183">
        <f t="shared" si="70"/>
        <v>8525.599999999999</v>
      </c>
      <c r="I236" s="183">
        <f t="shared" si="70"/>
        <v>47209.100000000006</v>
      </c>
      <c r="J236" s="183">
        <f t="shared" si="70"/>
        <v>33233.6</v>
      </c>
      <c r="K236" s="183">
        <f t="shared" si="70"/>
        <v>6207.4</v>
      </c>
      <c r="L236" s="183">
        <f t="shared" si="70"/>
        <v>2773.2</v>
      </c>
      <c r="M236" s="96"/>
    </row>
    <row r="237" spans="1:13" ht="15">
      <c r="A237" s="68"/>
      <c r="B237" s="69"/>
      <c r="C237" s="68"/>
      <c r="D237" s="95" t="s">
        <v>25</v>
      </c>
      <c r="E237" s="153">
        <f>SUM(E228,E231,E234)</f>
        <v>227691.5</v>
      </c>
      <c r="F237" s="153">
        <f aca="true" t="shared" si="71" ref="F237:L237">SUM(F228,F231,F234)</f>
        <v>6492.5</v>
      </c>
      <c r="G237" s="153">
        <f t="shared" si="71"/>
        <v>188665.9</v>
      </c>
      <c r="H237" s="153">
        <f t="shared" si="71"/>
        <v>330.8</v>
      </c>
      <c r="I237" s="153">
        <f t="shared" si="71"/>
        <v>36176.3</v>
      </c>
      <c r="J237" s="153">
        <f t="shared" si="71"/>
        <v>3707.5</v>
      </c>
      <c r="K237" s="153">
        <f t="shared" si="71"/>
        <v>2849.3</v>
      </c>
      <c r="L237" s="153">
        <f t="shared" si="71"/>
        <v>2454.2</v>
      </c>
      <c r="M237" s="80"/>
    </row>
    <row r="238" spans="1:13" ht="15.75">
      <c r="A238" s="3"/>
      <c r="B238" s="2"/>
      <c r="C238" s="14"/>
      <c r="D238" s="95" t="s">
        <v>471</v>
      </c>
      <c r="E238" s="183">
        <f>SUM(E229,E232,E235)</f>
        <v>110957.5</v>
      </c>
      <c r="F238" s="183">
        <f aca="true" t="shared" si="72" ref="F238:L238">SUM(F229,F232,F235)</f>
        <v>38039.9</v>
      </c>
      <c r="G238" s="183">
        <f t="shared" si="72"/>
        <v>96566.6</v>
      </c>
      <c r="H238" s="183">
        <f t="shared" si="72"/>
        <v>8194.8</v>
      </c>
      <c r="I238" s="183">
        <f t="shared" si="72"/>
        <v>11032.8</v>
      </c>
      <c r="J238" s="183">
        <f t="shared" si="72"/>
        <v>29526.1</v>
      </c>
      <c r="K238" s="183">
        <f t="shared" si="72"/>
        <v>3358.1</v>
      </c>
      <c r="L238" s="183">
        <f t="shared" si="72"/>
        <v>319</v>
      </c>
      <c r="M238" s="61"/>
    </row>
    <row r="239" spans="1:13" s="83" customFormat="1" ht="15">
      <c r="A239" s="283" t="s">
        <v>681</v>
      </c>
      <c r="B239" s="306"/>
      <c r="C239" s="306"/>
      <c r="D239" s="306"/>
      <c r="E239" s="306"/>
      <c r="F239" s="306"/>
      <c r="G239" s="306"/>
      <c r="H239" s="306"/>
      <c r="I239" s="306"/>
      <c r="J239" s="306"/>
      <c r="K239" s="306"/>
      <c r="L239" s="306"/>
      <c r="M239" s="307"/>
    </row>
    <row r="240" spans="1:13" s="83" customFormat="1" ht="180">
      <c r="A240" s="202">
        <v>1</v>
      </c>
      <c r="B240" s="203" t="s">
        <v>683</v>
      </c>
      <c r="C240" s="159" t="s">
        <v>684</v>
      </c>
      <c r="D240" s="207" t="s">
        <v>25</v>
      </c>
      <c r="E240" s="18">
        <f>SUM(G240,I240,K240)</f>
        <v>80000</v>
      </c>
      <c r="F240" s="18">
        <f>SUM(H240,J240,L240)</f>
        <v>0</v>
      </c>
      <c r="G240" s="18">
        <v>76000</v>
      </c>
      <c r="H240" s="18">
        <v>0</v>
      </c>
      <c r="I240" s="18">
        <v>4000</v>
      </c>
      <c r="J240" s="18">
        <v>0</v>
      </c>
      <c r="K240" s="18">
        <v>0</v>
      </c>
      <c r="L240" s="18">
        <v>0</v>
      </c>
      <c r="M240" s="211" t="s">
        <v>685</v>
      </c>
    </row>
    <row r="241" spans="1:13" s="83" customFormat="1" ht="90">
      <c r="A241" s="202">
        <v>2</v>
      </c>
      <c r="B241" s="203" t="s">
        <v>686</v>
      </c>
      <c r="C241" s="159" t="s">
        <v>282</v>
      </c>
      <c r="D241" s="207" t="s">
        <v>25</v>
      </c>
      <c r="E241" s="99">
        <f>SUM(G241,I241,K241)</f>
        <v>11200</v>
      </c>
      <c r="F241" s="18">
        <f>SUM(H241,J241,L241)</f>
        <v>0</v>
      </c>
      <c r="G241" s="77">
        <v>0</v>
      </c>
      <c r="H241" s="77">
        <v>0</v>
      </c>
      <c r="I241" s="99">
        <v>11200</v>
      </c>
      <c r="J241" s="18">
        <v>0</v>
      </c>
      <c r="K241" s="18">
        <v>0</v>
      </c>
      <c r="L241" s="18">
        <v>0</v>
      </c>
      <c r="M241" s="206" t="s">
        <v>687</v>
      </c>
    </row>
    <row r="242" spans="1:13" s="83" customFormat="1" ht="15.75">
      <c r="A242" s="202"/>
      <c r="B242" s="203"/>
      <c r="C242" s="159"/>
      <c r="D242" s="33" t="s">
        <v>414</v>
      </c>
      <c r="E242" s="195">
        <f>SUM(E243:E244)</f>
        <v>91200</v>
      </c>
      <c r="F242" s="195">
        <f aca="true" t="shared" si="73" ref="F242:L242">SUM(F243:F244)</f>
        <v>0</v>
      </c>
      <c r="G242" s="195">
        <f t="shared" si="73"/>
        <v>76000</v>
      </c>
      <c r="H242" s="195">
        <f t="shared" si="73"/>
        <v>0</v>
      </c>
      <c r="I242" s="195">
        <f t="shared" si="73"/>
        <v>15200</v>
      </c>
      <c r="J242" s="195">
        <f t="shared" si="73"/>
        <v>0</v>
      </c>
      <c r="K242" s="195">
        <f t="shared" si="73"/>
        <v>0</v>
      </c>
      <c r="L242" s="195">
        <f t="shared" si="73"/>
        <v>0</v>
      </c>
      <c r="M242" s="205"/>
    </row>
    <row r="243" spans="1:13" s="83" customFormat="1" ht="15.75">
      <c r="A243" s="202"/>
      <c r="B243" s="203"/>
      <c r="C243" s="159"/>
      <c r="D243" s="95" t="s">
        <v>25</v>
      </c>
      <c r="E243" s="195">
        <f>SUM(E240:E241)</f>
        <v>91200</v>
      </c>
      <c r="F243" s="195">
        <f aca="true" t="shared" si="74" ref="F243:L243">SUM(F240:F241)</f>
        <v>0</v>
      </c>
      <c r="G243" s="195">
        <f t="shared" si="74"/>
        <v>76000</v>
      </c>
      <c r="H243" s="195">
        <f t="shared" si="74"/>
        <v>0</v>
      </c>
      <c r="I243" s="195">
        <f t="shared" si="74"/>
        <v>15200</v>
      </c>
      <c r="J243" s="195">
        <f t="shared" si="74"/>
        <v>0</v>
      </c>
      <c r="K243" s="195">
        <f t="shared" si="74"/>
        <v>0</v>
      </c>
      <c r="L243" s="195">
        <f t="shared" si="74"/>
        <v>0</v>
      </c>
      <c r="M243" s="205"/>
    </row>
    <row r="244" spans="1:13" s="83" customFormat="1" ht="15.75">
      <c r="A244" s="202"/>
      <c r="B244" s="208"/>
      <c r="C244" s="204"/>
      <c r="D244" s="95" t="s">
        <v>471</v>
      </c>
      <c r="E244" s="183">
        <v>0</v>
      </c>
      <c r="F244" s="183">
        <v>0</v>
      </c>
      <c r="G244" s="183">
        <v>0</v>
      </c>
      <c r="H244" s="183">
        <v>0</v>
      </c>
      <c r="I244" s="183">
        <v>0</v>
      </c>
      <c r="J244" s="183">
        <v>0</v>
      </c>
      <c r="K244" s="183">
        <v>0</v>
      </c>
      <c r="L244" s="183">
        <v>0</v>
      </c>
      <c r="M244" s="211"/>
    </row>
    <row r="245" spans="1:13" s="16" customFormat="1" ht="15.75">
      <c r="A245" s="323" t="s">
        <v>682</v>
      </c>
      <c r="B245" s="323"/>
      <c r="C245" s="323"/>
      <c r="D245" s="323"/>
      <c r="E245" s="323"/>
      <c r="F245" s="323"/>
      <c r="G245" s="323"/>
      <c r="H245" s="323"/>
      <c r="I245" s="323"/>
      <c r="J245" s="323"/>
      <c r="K245" s="323"/>
      <c r="L245" s="323"/>
      <c r="M245" s="288"/>
    </row>
    <row r="246" spans="1:13" s="16" customFormat="1" ht="15.75">
      <c r="A246" s="259">
        <v>1</v>
      </c>
      <c r="B246" s="262" t="s">
        <v>448</v>
      </c>
      <c r="C246" s="265" t="s">
        <v>482</v>
      </c>
      <c r="D246" s="33" t="s">
        <v>414</v>
      </c>
      <c r="E246" s="18">
        <f>SUM(E247:E248)</f>
        <v>12100</v>
      </c>
      <c r="F246" s="18">
        <f aca="true" t="shared" si="75" ref="F246:L246">SUM(F247:F248)</f>
        <v>7372.799999999999</v>
      </c>
      <c r="G246" s="18">
        <f t="shared" si="75"/>
        <v>0</v>
      </c>
      <c r="H246" s="18">
        <f t="shared" si="75"/>
        <v>0</v>
      </c>
      <c r="I246" s="18">
        <f t="shared" si="75"/>
        <v>12100</v>
      </c>
      <c r="J246" s="18">
        <f t="shared" si="75"/>
        <v>7372.799999999999</v>
      </c>
      <c r="K246" s="18">
        <f t="shared" si="75"/>
        <v>0</v>
      </c>
      <c r="L246" s="18">
        <f t="shared" si="75"/>
        <v>0</v>
      </c>
      <c r="M246" s="134"/>
    </row>
    <row r="247" spans="1:13" s="16" customFormat="1" ht="15">
      <c r="A247" s="260"/>
      <c r="B247" s="263"/>
      <c r="C247" s="274"/>
      <c r="D247" s="137" t="s">
        <v>25</v>
      </c>
      <c r="E247" s="99">
        <f>SUM(G247,I247,K247)</f>
        <v>5500</v>
      </c>
      <c r="F247" s="18">
        <f>SUM(H247,J247,L247)</f>
        <v>4115.7</v>
      </c>
      <c r="G247" s="77">
        <v>0</v>
      </c>
      <c r="H247" s="77">
        <v>0</v>
      </c>
      <c r="I247" s="99">
        <v>5500</v>
      </c>
      <c r="J247" s="18">
        <v>4115.7</v>
      </c>
      <c r="K247" s="18">
        <v>0</v>
      </c>
      <c r="L247" s="18">
        <v>0</v>
      </c>
      <c r="M247" s="146" t="s">
        <v>590</v>
      </c>
    </row>
    <row r="248" spans="1:13" s="16" customFormat="1" ht="150">
      <c r="A248" s="261"/>
      <c r="B248" s="264"/>
      <c r="C248" s="275"/>
      <c r="D248" s="145" t="s">
        <v>471</v>
      </c>
      <c r="E248" s="18">
        <f>SUM(G248,I248,K248)</f>
        <v>6600</v>
      </c>
      <c r="F248" s="18">
        <f>SUM(H248,J248,L248)</f>
        <v>3257.1</v>
      </c>
      <c r="G248" s="18">
        <v>0</v>
      </c>
      <c r="H248" s="18">
        <v>0</v>
      </c>
      <c r="I248" s="18">
        <v>6600</v>
      </c>
      <c r="J248" s="77">
        <v>3257.1</v>
      </c>
      <c r="K248" s="18">
        <v>0</v>
      </c>
      <c r="L248" s="172">
        <v>0</v>
      </c>
      <c r="M248" s="50" t="s">
        <v>642</v>
      </c>
    </row>
    <row r="249" spans="1:13" s="16" customFormat="1" ht="15">
      <c r="A249" s="259">
        <v>2</v>
      </c>
      <c r="B249" s="262" t="s">
        <v>449</v>
      </c>
      <c r="C249" s="265" t="s">
        <v>482</v>
      </c>
      <c r="D249" s="33" t="s">
        <v>414</v>
      </c>
      <c r="E249" s="18">
        <f>SUM(E250:E251)</f>
        <v>6025</v>
      </c>
      <c r="F249" s="18">
        <f aca="true" t="shared" si="76" ref="F249:L249">SUM(F250:F251)</f>
        <v>4622.9</v>
      </c>
      <c r="G249" s="18">
        <f t="shared" si="76"/>
        <v>2000</v>
      </c>
      <c r="H249" s="18">
        <f t="shared" si="76"/>
        <v>1603.3</v>
      </c>
      <c r="I249" s="18">
        <f t="shared" si="76"/>
        <v>4025</v>
      </c>
      <c r="J249" s="18">
        <f t="shared" si="76"/>
        <v>3019.6000000000004</v>
      </c>
      <c r="K249" s="18">
        <f t="shared" si="76"/>
        <v>0</v>
      </c>
      <c r="L249" s="18">
        <f t="shared" si="76"/>
        <v>0</v>
      </c>
      <c r="M249" s="50"/>
    </row>
    <row r="250" spans="1:13" s="16" customFormat="1" ht="15">
      <c r="A250" s="260"/>
      <c r="B250" s="304"/>
      <c r="C250" s="280"/>
      <c r="D250" s="137" t="s">
        <v>25</v>
      </c>
      <c r="E250" s="18">
        <f>SUM(G250,I250)</f>
        <v>2950</v>
      </c>
      <c r="F250" s="18">
        <f>SUM(H250,J250,L250)</f>
        <v>2352.7</v>
      </c>
      <c r="G250" s="120">
        <v>1000</v>
      </c>
      <c r="H250" s="120">
        <v>933.3</v>
      </c>
      <c r="I250" s="99">
        <v>1950</v>
      </c>
      <c r="J250" s="18">
        <v>1419.4</v>
      </c>
      <c r="K250" s="18">
        <v>0</v>
      </c>
      <c r="L250" s="18">
        <v>0</v>
      </c>
      <c r="M250" s="146" t="s">
        <v>590</v>
      </c>
    </row>
    <row r="251" spans="1:13" s="13" customFormat="1" ht="76.5" customHeight="1">
      <c r="A251" s="261"/>
      <c r="B251" s="305"/>
      <c r="C251" s="281"/>
      <c r="D251" s="145" t="s">
        <v>471</v>
      </c>
      <c r="E251" s="18">
        <f>SUM(G251,I251,K251)</f>
        <v>3075</v>
      </c>
      <c r="F251" s="18">
        <f>SUM(H251,J251,L251)</f>
        <v>2270.2</v>
      </c>
      <c r="G251" s="18">
        <v>1000</v>
      </c>
      <c r="H251" s="18">
        <v>670</v>
      </c>
      <c r="I251" s="18">
        <v>2075</v>
      </c>
      <c r="J251" s="77">
        <v>1600.2</v>
      </c>
      <c r="K251" s="18">
        <v>0</v>
      </c>
      <c r="L251" s="172">
        <v>0</v>
      </c>
      <c r="M251" s="50" t="s">
        <v>643</v>
      </c>
    </row>
    <row r="252" spans="1:13" s="13" customFormat="1" ht="15">
      <c r="A252" s="259">
        <v>3</v>
      </c>
      <c r="B252" s="259" t="s">
        <v>450</v>
      </c>
      <c r="C252" s="265" t="s">
        <v>482</v>
      </c>
      <c r="D252" s="33" t="s">
        <v>414</v>
      </c>
      <c r="E252" s="18">
        <f>SUM(E253:E254)</f>
        <v>5000</v>
      </c>
      <c r="F252" s="18">
        <f aca="true" t="shared" si="77" ref="F252:L252">SUM(F253:F254)</f>
        <v>5000</v>
      </c>
      <c r="G252" s="18">
        <f t="shared" si="77"/>
        <v>0</v>
      </c>
      <c r="H252" s="18">
        <f t="shared" si="77"/>
        <v>0</v>
      </c>
      <c r="I252" s="18">
        <f t="shared" si="77"/>
        <v>5000</v>
      </c>
      <c r="J252" s="18">
        <f t="shared" si="77"/>
        <v>5000</v>
      </c>
      <c r="K252" s="18">
        <f t="shared" si="77"/>
        <v>0</v>
      </c>
      <c r="L252" s="18">
        <f t="shared" si="77"/>
        <v>0</v>
      </c>
      <c r="M252" s="50"/>
    </row>
    <row r="253" spans="1:13" s="13" customFormat="1" ht="15">
      <c r="A253" s="260"/>
      <c r="B253" s="263"/>
      <c r="C253" s="280"/>
      <c r="D253" s="137" t="s">
        <v>25</v>
      </c>
      <c r="E253" s="99">
        <f>SUM(G253,I253,K253)</f>
        <v>2500</v>
      </c>
      <c r="F253" s="18">
        <f>SUM(H253,J253,L253)</f>
        <v>2500</v>
      </c>
      <c r="G253" s="77">
        <v>0</v>
      </c>
      <c r="H253" s="77">
        <v>0</v>
      </c>
      <c r="I253" s="99">
        <v>2500</v>
      </c>
      <c r="J253" s="18">
        <v>2500</v>
      </c>
      <c r="K253" s="18">
        <v>0</v>
      </c>
      <c r="L253" s="18">
        <v>0</v>
      </c>
      <c r="M253" s="146" t="s">
        <v>590</v>
      </c>
    </row>
    <row r="254" spans="1:13" s="13" customFormat="1" ht="60">
      <c r="A254" s="261"/>
      <c r="B254" s="264"/>
      <c r="C254" s="281"/>
      <c r="D254" s="145" t="s">
        <v>471</v>
      </c>
      <c r="E254" s="18">
        <f>SUM(G254,I254,K254)</f>
        <v>2500</v>
      </c>
      <c r="F254" s="18">
        <f>SUM(H254,J254,L254)</f>
        <v>2500</v>
      </c>
      <c r="G254" s="18">
        <v>0</v>
      </c>
      <c r="H254" s="18">
        <v>0</v>
      </c>
      <c r="I254" s="18">
        <v>2500</v>
      </c>
      <c r="J254" s="77">
        <v>2500</v>
      </c>
      <c r="K254" s="18">
        <v>0</v>
      </c>
      <c r="L254" s="172">
        <v>0</v>
      </c>
      <c r="M254" s="50" t="s">
        <v>496</v>
      </c>
    </row>
    <row r="255" spans="1:13" s="13" customFormat="1" ht="15">
      <c r="A255" s="126"/>
      <c r="B255" s="132"/>
      <c r="C255" s="129"/>
      <c r="D255" s="33" t="s">
        <v>414</v>
      </c>
      <c r="E255" s="183">
        <f>SUM(E256:E257)</f>
        <v>23125</v>
      </c>
      <c r="F255" s="183">
        <f aca="true" t="shared" si="78" ref="F255:L255">SUM(F256:F257)</f>
        <v>16995.699999999997</v>
      </c>
      <c r="G255" s="183">
        <f t="shared" si="78"/>
        <v>2000</v>
      </c>
      <c r="H255" s="183">
        <f t="shared" si="78"/>
        <v>1603.3</v>
      </c>
      <c r="I255" s="183">
        <f t="shared" si="78"/>
        <v>21125</v>
      </c>
      <c r="J255" s="183">
        <f t="shared" si="78"/>
        <v>15392.400000000001</v>
      </c>
      <c r="K255" s="183">
        <f t="shared" si="78"/>
        <v>0</v>
      </c>
      <c r="L255" s="183">
        <f t="shared" si="78"/>
        <v>0</v>
      </c>
      <c r="M255" s="96"/>
    </row>
    <row r="256" spans="1:13" s="13" customFormat="1" ht="15">
      <c r="A256" s="126"/>
      <c r="B256" s="132"/>
      <c r="C256" s="129"/>
      <c r="D256" s="95" t="s">
        <v>25</v>
      </c>
      <c r="E256" s="183">
        <f>SUM(E247,E250,E253)</f>
        <v>10950</v>
      </c>
      <c r="F256" s="183">
        <f aca="true" t="shared" si="79" ref="F256:L256">SUM(F247,F250,F253)</f>
        <v>8968.4</v>
      </c>
      <c r="G256" s="183">
        <f t="shared" si="79"/>
        <v>1000</v>
      </c>
      <c r="H256" s="183">
        <f t="shared" si="79"/>
        <v>933.3</v>
      </c>
      <c r="I256" s="183">
        <f t="shared" si="79"/>
        <v>9950</v>
      </c>
      <c r="J256" s="183">
        <f t="shared" si="79"/>
        <v>8035.1</v>
      </c>
      <c r="K256" s="183">
        <f t="shared" si="79"/>
        <v>0</v>
      </c>
      <c r="L256" s="183">
        <f t="shared" si="79"/>
        <v>0</v>
      </c>
      <c r="M256" s="96"/>
    </row>
    <row r="257" spans="1:13" s="16" customFormat="1" ht="16.5" customHeight="1">
      <c r="A257" s="21"/>
      <c r="B257" s="17"/>
      <c r="C257" s="21"/>
      <c r="D257" s="33" t="s">
        <v>471</v>
      </c>
      <c r="E257" s="183">
        <f>SUM(E248,E251,E254)</f>
        <v>12175</v>
      </c>
      <c r="F257" s="183">
        <f aca="true" t="shared" si="80" ref="F257:L257">SUM(F248,F251,F254)</f>
        <v>8027.299999999999</v>
      </c>
      <c r="G257" s="183">
        <f t="shared" si="80"/>
        <v>1000</v>
      </c>
      <c r="H257" s="183">
        <f t="shared" si="80"/>
        <v>670</v>
      </c>
      <c r="I257" s="183">
        <f t="shared" si="80"/>
        <v>11175</v>
      </c>
      <c r="J257" s="153">
        <f t="shared" si="80"/>
        <v>7357.3</v>
      </c>
      <c r="K257" s="183">
        <f t="shared" si="80"/>
        <v>0</v>
      </c>
      <c r="L257" s="183">
        <f t="shared" si="80"/>
        <v>0</v>
      </c>
      <c r="M257" s="67"/>
    </row>
    <row r="258" spans="1:13" s="16" customFormat="1" ht="21.75" customHeight="1">
      <c r="A258" s="323" t="s">
        <v>711</v>
      </c>
      <c r="B258" s="323"/>
      <c r="C258" s="288"/>
      <c r="D258" s="288"/>
      <c r="E258" s="288"/>
      <c r="F258" s="288"/>
      <c r="G258" s="288"/>
      <c r="H258" s="288"/>
      <c r="I258" s="288"/>
      <c r="J258" s="288"/>
      <c r="K258" s="288"/>
      <c r="L258" s="288"/>
      <c r="M258" s="288"/>
    </row>
    <row r="259" spans="1:13" s="16" customFormat="1" ht="21.75" customHeight="1">
      <c r="A259" s="259">
        <v>1</v>
      </c>
      <c r="B259" s="262" t="s">
        <v>455</v>
      </c>
      <c r="C259" s="265" t="s">
        <v>482</v>
      </c>
      <c r="D259" s="33" t="s">
        <v>414</v>
      </c>
      <c r="E259" s="139">
        <f>SUM(E260:E261)</f>
        <v>4644.3</v>
      </c>
      <c r="F259" s="139">
        <f aca="true" t="shared" si="81" ref="F259:L259">SUM(F260:F261)</f>
        <v>4111.200000000001</v>
      </c>
      <c r="G259" s="139">
        <f t="shared" si="81"/>
        <v>4644.3</v>
      </c>
      <c r="H259" s="139">
        <f t="shared" si="81"/>
        <v>4111.200000000001</v>
      </c>
      <c r="I259" s="139">
        <f t="shared" si="81"/>
        <v>0</v>
      </c>
      <c r="J259" s="139">
        <f t="shared" si="81"/>
        <v>0</v>
      </c>
      <c r="K259" s="139">
        <f t="shared" si="81"/>
        <v>0</v>
      </c>
      <c r="L259" s="139">
        <f t="shared" si="81"/>
        <v>0</v>
      </c>
      <c r="M259" s="134"/>
    </row>
    <row r="260" spans="1:13" s="16" customFormat="1" ht="21.75" customHeight="1">
      <c r="A260" s="260"/>
      <c r="B260" s="263"/>
      <c r="C260" s="274"/>
      <c r="D260" s="137" t="s">
        <v>25</v>
      </c>
      <c r="E260" s="99">
        <f>SUM(G260,I260,K260)</f>
        <v>2148.3</v>
      </c>
      <c r="F260" s="18">
        <f>SUM(H260,J260,L260)</f>
        <v>2148.3</v>
      </c>
      <c r="G260" s="77">
        <v>2148.3</v>
      </c>
      <c r="H260" s="77">
        <v>2148.3</v>
      </c>
      <c r="I260" s="18">
        <v>0</v>
      </c>
      <c r="J260" s="18">
        <v>0</v>
      </c>
      <c r="K260" s="18">
        <v>0</v>
      </c>
      <c r="L260" s="139">
        <v>0</v>
      </c>
      <c r="M260" s="145" t="s">
        <v>590</v>
      </c>
    </row>
    <row r="261" spans="1:13" s="16" customFormat="1" ht="64.5" customHeight="1">
      <c r="A261" s="261"/>
      <c r="B261" s="264"/>
      <c r="C261" s="275"/>
      <c r="D261" s="145" t="s">
        <v>471</v>
      </c>
      <c r="E261" s="100">
        <f>SUM(G261,I261,K261)</f>
        <v>2496</v>
      </c>
      <c r="F261" s="100">
        <f>SUM(H261,J261,L261)</f>
        <v>1962.9</v>
      </c>
      <c r="G261" s="101">
        <v>2496</v>
      </c>
      <c r="H261" s="100">
        <v>1962.9</v>
      </c>
      <c r="I261" s="18">
        <v>0</v>
      </c>
      <c r="J261" s="77">
        <v>0</v>
      </c>
      <c r="K261" s="18">
        <v>0</v>
      </c>
      <c r="L261" s="18">
        <v>0</v>
      </c>
      <c r="M261" s="50" t="s">
        <v>644</v>
      </c>
    </row>
    <row r="262" spans="1:13" s="16" customFormat="1" ht="21" customHeight="1">
      <c r="A262" s="259">
        <v>2</v>
      </c>
      <c r="B262" s="262" t="s">
        <v>451</v>
      </c>
      <c r="C262" s="265" t="s">
        <v>482</v>
      </c>
      <c r="D262" s="33" t="s">
        <v>414</v>
      </c>
      <c r="E262" s="100">
        <f>SUM(E263:E264)</f>
        <v>341040</v>
      </c>
      <c r="F262" s="100">
        <f aca="true" t="shared" si="82" ref="F262:L262">SUM(F263:F264)</f>
        <v>313218</v>
      </c>
      <c r="G262" s="100">
        <f t="shared" si="82"/>
        <v>49772</v>
      </c>
      <c r="H262" s="100">
        <f t="shared" si="82"/>
        <v>20238</v>
      </c>
      <c r="I262" s="100">
        <f t="shared" si="82"/>
        <v>0</v>
      </c>
      <c r="J262" s="100">
        <f t="shared" si="82"/>
        <v>0</v>
      </c>
      <c r="K262" s="100">
        <f t="shared" si="82"/>
        <v>291268</v>
      </c>
      <c r="L262" s="100">
        <f t="shared" si="82"/>
        <v>292980</v>
      </c>
      <c r="M262" s="50"/>
    </row>
    <row r="263" spans="1:13" s="16" customFormat="1" ht="22.5" customHeight="1">
      <c r="A263" s="260"/>
      <c r="B263" s="263"/>
      <c r="C263" s="274"/>
      <c r="D263" s="137" t="s">
        <v>25</v>
      </c>
      <c r="E263" s="18">
        <f>SUM(G263,K263)</f>
        <v>170520</v>
      </c>
      <c r="F263" s="18">
        <f>SUM(H263,L263)</f>
        <v>156216</v>
      </c>
      <c r="G263" s="120">
        <v>24886</v>
      </c>
      <c r="H263" s="185">
        <v>8870</v>
      </c>
      <c r="I263" s="18">
        <v>0</v>
      </c>
      <c r="J263" s="18">
        <v>0</v>
      </c>
      <c r="K263" s="186">
        <v>145634</v>
      </c>
      <c r="L263" s="18">
        <v>147346</v>
      </c>
      <c r="M263" s="145" t="s">
        <v>590</v>
      </c>
    </row>
    <row r="264" spans="1:13" s="16" customFormat="1" ht="87.75" customHeight="1">
      <c r="A264" s="261"/>
      <c r="B264" s="264"/>
      <c r="C264" s="275"/>
      <c r="D264" s="145" t="s">
        <v>471</v>
      </c>
      <c r="E264" s="100">
        <f>SUM(G264,I264,K264)</f>
        <v>170520</v>
      </c>
      <c r="F264" s="187">
        <f>SUM(H264,J264,L264)</f>
        <v>157002</v>
      </c>
      <c r="G264" s="101">
        <v>24886</v>
      </c>
      <c r="H264" s="18">
        <v>11368</v>
      </c>
      <c r="I264" s="18">
        <v>0</v>
      </c>
      <c r="J264" s="77">
        <v>0</v>
      </c>
      <c r="K264" s="188">
        <v>145634</v>
      </c>
      <c r="L264" s="187">
        <v>145634</v>
      </c>
      <c r="M264" s="50" t="s">
        <v>645</v>
      </c>
    </row>
    <row r="265" spans="1:13" s="16" customFormat="1" ht="23.25" customHeight="1">
      <c r="A265" s="259">
        <v>3</v>
      </c>
      <c r="B265" s="262" t="s">
        <v>452</v>
      </c>
      <c r="C265" s="265" t="s">
        <v>482</v>
      </c>
      <c r="D265" s="33" t="s">
        <v>414</v>
      </c>
      <c r="E265" s="100">
        <f>SUM(E266:E267)</f>
        <v>1932</v>
      </c>
      <c r="F265" s="100">
        <f aca="true" t="shared" si="83" ref="F265:L265">SUM(F266:F267)</f>
        <v>1845.2</v>
      </c>
      <c r="G265" s="100">
        <f t="shared" si="83"/>
        <v>0</v>
      </c>
      <c r="H265" s="100">
        <f t="shared" si="83"/>
        <v>0</v>
      </c>
      <c r="I265" s="100">
        <f t="shared" si="83"/>
        <v>1932</v>
      </c>
      <c r="J265" s="100">
        <f t="shared" si="83"/>
        <v>1845.2</v>
      </c>
      <c r="K265" s="100">
        <f t="shared" si="83"/>
        <v>0</v>
      </c>
      <c r="L265" s="100">
        <f t="shared" si="83"/>
        <v>0</v>
      </c>
      <c r="M265" s="50"/>
    </row>
    <row r="266" spans="1:13" s="16" customFormat="1" ht="21.75" customHeight="1">
      <c r="A266" s="260"/>
      <c r="B266" s="263"/>
      <c r="C266" s="274"/>
      <c r="D266" s="137" t="s">
        <v>25</v>
      </c>
      <c r="E266" s="99">
        <f>SUM(G266,I266,K266)</f>
        <v>938</v>
      </c>
      <c r="F266" s="99">
        <f>SUM(H266,J266,L266)</f>
        <v>938</v>
      </c>
      <c r="G266" s="77">
        <v>0</v>
      </c>
      <c r="H266" s="77">
        <v>0</v>
      </c>
      <c r="I266" s="99">
        <v>938</v>
      </c>
      <c r="J266" s="99">
        <v>938</v>
      </c>
      <c r="K266" s="18">
        <v>0</v>
      </c>
      <c r="L266" s="18">
        <v>0</v>
      </c>
      <c r="M266" s="145" t="s">
        <v>590</v>
      </c>
    </row>
    <row r="267" spans="1:13" s="16" customFormat="1" ht="62.25" customHeight="1">
      <c r="A267" s="261"/>
      <c r="B267" s="264"/>
      <c r="C267" s="275"/>
      <c r="D267" s="145" t="s">
        <v>471</v>
      </c>
      <c r="E267" s="100">
        <f>SUM(G267,I267,K267)</f>
        <v>994</v>
      </c>
      <c r="F267" s="100">
        <f>SUM(H267,J267,L267)</f>
        <v>907.2</v>
      </c>
      <c r="G267" s="100">
        <v>0</v>
      </c>
      <c r="H267" s="100">
        <v>0</v>
      </c>
      <c r="I267" s="101">
        <v>994</v>
      </c>
      <c r="J267" s="103">
        <v>907.2</v>
      </c>
      <c r="K267" s="100">
        <v>0</v>
      </c>
      <c r="L267" s="100">
        <v>0</v>
      </c>
      <c r="M267" s="145" t="s">
        <v>646</v>
      </c>
    </row>
    <row r="268" spans="1:13" s="16" customFormat="1" ht="21.75" customHeight="1">
      <c r="A268" s="259">
        <v>4</v>
      </c>
      <c r="B268" s="262" t="s">
        <v>453</v>
      </c>
      <c r="C268" s="265" t="s">
        <v>482</v>
      </c>
      <c r="D268" s="33" t="s">
        <v>414</v>
      </c>
      <c r="E268" s="100">
        <f>SUM(E269:E270)</f>
        <v>2500</v>
      </c>
      <c r="F268" s="100">
        <f aca="true" t="shared" si="84" ref="F268:L268">SUM(F269:F270)</f>
        <v>1369.1</v>
      </c>
      <c r="G268" s="100">
        <f t="shared" si="84"/>
        <v>2500</v>
      </c>
      <c r="H268" s="100">
        <f t="shared" si="84"/>
        <v>1369.1</v>
      </c>
      <c r="I268" s="100">
        <f t="shared" si="84"/>
        <v>0</v>
      </c>
      <c r="J268" s="100">
        <f t="shared" si="84"/>
        <v>0</v>
      </c>
      <c r="K268" s="100">
        <f t="shared" si="84"/>
        <v>0</v>
      </c>
      <c r="L268" s="100">
        <f t="shared" si="84"/>
        <v>0</v>
      </c>
      <c r="M268" s="145"/>
    </row>
    <row r="269" spans="1:13" s="16" customFormat="1" ht="28.5" customHeight="1">
      <c r="A269" s="260"/>
      <c r="B269" s="263"/>
      <c r="C269" s="274"/>
      <c r="D269" s="137" t="s">
        <v>25</v>
      </c>
      <c r="E269" s="99">
        <f>SUM(G269,I269,K269)</f>
        <v>2000</v>
      </c>
      <c r="F269" s="189">
        <f>SUM(H269,J269,L269)</f>
        <v>1209.1</v>
      </c>
      <c r="G269" s="120">
        <v>2000</v>
      </c>
      <c r="H269" s="185">
        <v>1209.1</v>
      </c>
      <c r="I269" s="18">
        <v>0</v>
      </c>
      <c r="J269" s="18">
        <v>0</v>
      </c>
      <c r="K269" s="18">
        <v>0</v>
      </c>
      <c r="L269" s="18">
        <v>0</v>
      </c>
      <c r="M269" s="145" t="s">
        <v>590</v>
      </c>
    </row>
    <row r="270" spans="1:13" s="16" customFormat="1" ht="42.75" customHeight="1">
      <c r="A270" s="261"/>
      <c r="B270" s="264"/>
      <c r="C270" s="275"/>
      <c r="D270" s="145" t="s">
        <v>471</v>
      </c>
      <c r="E270" s="100">
        <f>SUM(G270,I270,K270)</f>
        <v>500</v>
      </c>
      <c r="F270" s="100">
        <f>SUM(H270,J270,L270)</f>
        <v>160</v>
      </c>
      <c r="G270" s="101">
        <v>500</v>
      </c>
      <c r="H270" s="100">
        <v>160</v>
      </c>
      <c r="I270" s="100">
        <v>0</v>
      </c>
      <c r="J270" s="103">
        <v>0</v>
      </c>
      <c r="K270" s="100">
        <v>0</v>
      </c>
      <c r="L270" s="100">
        <v>0</v>
      </c>
      <c r="M270" s="145" t="s">
        <v>647</v>
      </c>
    </row>
    <row r="271" spans="1:13" s="16" customFormat="1" ht="27.75" customHeight="1">
      <c r="A271" s="259">
        <v>5</v>
      </c>
      <c r="B271" s="262" t="s">
        <v>454</v>
      </c>
      <c r="C271" s="265" t="s">
        <v>482</v>
      </c>
      <c r="D271" s="33" t="s">
        <v>414</v>
      </c>
      <c r="E271" s="100">
        <f>SUM(E272:E273)</f>
        <v>19515.8</v>
      </c>
      <c r="F271" s="100">
        <f aca="true" t="shared" si="85" ref="F271:L271">SUM(F272:F273)</f>
        <v>16388.6</v>
      </c>
      <c r="G271" s="100">
        <f t="shared" si="85"/>
        <v>19515.8</v>
      </c>
      <c r="H271" s="100">
        <f t="shared" si="85"/>
        <v>16388.6</v>
      </c>
      <c r="I271" s="100">
        <f t="shared" si="85"/>
        <v>0</v>
      </c>
      <c r="J271" s="100">
        <f t="shared" si="85"/>
        <v>0</v>
      </c>
      <c r="K271" s="100">
        <f t="shared" si="85"/>
        <v>0</v>
      </c>
      <c r="L271" s="100">
        <f t="shared" si="85"/>
        <v>0</v>
      </c>
      <c r="M271" s="145"/>
    </row>
    <row r="272" spans="1:13" s="16" customFormat="1" ht="21" customHeight="1">
      <c r="A272" s="260"/>
      <c r="B272" s="263"/>
      <c r="C272" s="274"/>
      <c r="D272" s="137" t="s">
        <v>25</v>
      </c>
      <c r="E272" s="18">
        <f>SUM(G272,I272,K272)</f>
        <v>9278.4</v>
      </c>
      <c r="F272" s="18">
        <f>SUM(H272,J272,L272)</f>
        <v>9147.7</v>
      </c>
      <c r="G272" s="120">
        <v>9278.4</v>
      </c>
      <c r="H272" s="77">
        <v>9147.7</v>
      </c>
      <c r="I272" s="18">
        <v>0</v>
      </c>
      <c r="J272" s="18">
        <v>0</v>
      </c>
      <c r="K272" s="18">
        <v>0</v>
      </c>
      <c r="L272" s="18">
        <v>0</v>
      </c>
      <c r="M272" s="145" t="s">
        <v>590</v>
      </c>
    </row>
    <row r="273" spans="1:13" s="16" customFormat="1" ht="20.25" customHeight="1">
      <c r="A273" s="261"/>
      <c r="B273" s="264"/>
      <c r="C273" s="275"/>
      <c r="D273" s="145" t="s">
        <v>471</v>
      </c>
      <c r="E273" s="100">
        <f>SUM(G273,I273,K273)</f>
        <v>10237.4</v>
      </c>
      <c r="F273" s="100">
        <f>SUM(H273,J273,L273)</f>
        <v>7240.9</v>
      </c>
      <c r="G273" s="100">
        <v>10237.4</v>
      </c>
      <c r="H273" s="100">
        <v>7240.9</v>
      </c>
      <c r="I273" s="100">
        <v>0</v>
      </c>
      <c r="J273" s="103">
        <v>0</v>
      </c>
      <c r="K273" s="100">
        <v>0</v>
      </c>
      <c r="L273" s="100">
        <v>0</v>
      </c>
      <c r="M273" s="145" t="s">
        <v>590</v>
      </c>
    </row>
    <row r="274" spans="1:13" s="16" customFormat="1" ht="20.25" customHeight="1">
      <c r="A274" s="259">
        <v>6</v>
      </c>
      <c r="B274" s="286" t="s">
        <v>497</v>
      </c>
      <c r="C274" s="265" t="s">
        <v>482</v>
      </c>
      <c r="D274" s="33" t="s">
        <v>414</v>
      </c>
      <c r="E274" s="100">
        <f>SUM(E275:E276)</f>
        <v>66500</v>
      </c>
      <c r="F274" s="100">
        <f aca="true" t="shared" si="86" ref="F274:L274">SUM(F275:F276)</f>
        <v>14470.7</v>
      </c>
      <c r="G274" s="100">
        <f t="shared" si="86"/>
        <v>66500</v>
      </c>
      <c r="H274" s="100">
        <f t="shared" si="86"/>
        <v>14470.7</v>
      </c>
      <c r="I274" s="100">
        <f t="shared" si="86"/>
        <v>0</v>
      </c>
      <c r="J274" s="100">
        <f t="shared" si="86"/>
        <v>0</v>
      </c>
      <c r="K274" s="100">
        <f t="shared" si="86"/>
        <v>0</v>
      </c>
      <c r="L274" s="100">
        <f t="shared" si="86"/>
        <v>0</v>
      </c>
      <c r="M274" s="145"/>
    </row>
    <row r="275" spans="1:13" s="16" customFormat="1" ht="78.75" customHeight="1">
      <c r="A275" s="260"/>
      <c r="B275" s="287"/>
      <c r="C275" s="274"/>
      <c r="D275" s="137" t="s">
        <v>25</v>
      </c>
      <c r="E275" s="139">
        <f>SUM(G275,I275,K275)</f>
        <v>32800</v>
      </c>
      <c r="F275" s="189">
        <f>SUM(H275,J275,L275)</f>
        <v>4828</v>
      </c>
      <c r="G275" s="190">
        <v>32800</v>
      </c>
      <c r="H275" s="185">
        <v>4828</v>
      </c>
      <c r="I275" s="139">
        <v>0</v>
      </c>
      <c r="J275" s="139">
        <v>0</v>
      </c>
      <c r="K275" s="139">
        <v>0</v>
      </c>
      <c r="L275" s="139">
        <v>0</v>
      </c>
      <c r="M275" s="145" t="s">
        <v>648</v>
      </c>
    </row>
    <row r="276" spans="1:13" s="13" customFormat="1" ht="75">
      <c r="A276" s="261"/>
      <c r="B276" s="287"/>
      <c r="C276" s="274"/>
      <c r="D276" s="145" t="s">
        <v>471</v>
      </c>
      <c r="E276" s="100">
        <f>SUM(G276,I276,K276)</f>
        <v>33700</v>
      </c>
      <c r="F276" s="100">
        <f>SUM(H276,J276,L276)</f>
        <v>9642.7</v>
      </c>
      <c r="G276" s="100">
        <v>33700</v>
      </c>
      <c r="H276" s="100">
        <v>9642.7</v>
      </c>
      <c r="I276" s="100">
        <v>0</v>
      </c>
      <c r="J276" s="103">
        <v>0</v>
      </c>
      <c r="K276" s="100">
        <v>0</v>
      </c>
      <c r="L276" s="100">
        <v>0</v>
      </c>
      <c r="M276" s="145" t="s">
        <v>648</v>
      </c>
    </row>
    <row r="277" spans="1:13" s="13" customFormat="1" ht="15">
      <c r="A277" s="126"/>
      <c r="B277" s="184"/>
      <c r="C277" s="167"/>
      <c r="D277" s="33" t="s">
        <v>414</v>
      </c>
      <c r="E277" s="157">
        <f>SUM(E278:E279)</f>
        <v>436132.1</v>
      </c>
      <c r="F277" s="157">
        <f aca="true" t="shared" si="87" ref="F277:L277">SUM(F278:F279)</f>
        <v>351402.80000000005</v>
      </c>
      <c r="G277" s="157">
        <f t="shared" si="87"/>
        <v>142932.09999999998</v>
      </c>
      <c r="H277" s="157">
        <f t="shared" si="87"/>
        <v>56577.6</v>
      </c>
      <c r="I277" s="157">
        <f t="shared" si="87"/>
        <v>1932</v>
      </c>
      <c r="J277" s="157">
        <f t="shared" si="87"/>
        <v>1845.2</v>
      </c>
      <c r="K277" s="157">
        <f t="shared" si="87"/>
        <v>291268</v>
      </c>
      <c r="L277" s="157">
        <f t="shared" si="87"/>
        <v>292980</v>
      </c>
      <c r="M277" s="125"/>
    </row>
    <row r="278" spans="1:13" s="13" customFormat="1" ht="15">
      <c r="A278" s="126"/>
      <c r="B278" s="184"/>
      <c r="C278" s="167"/>
      <c r="D278" s="95" t="s">
        <v>25</v>
      </c>
      <c r="E278" s="157">
        <f>SUM(E260,E263,E266,E269,E272,E275)</f>
        <v>217684.69999999998</v>
      </c>
      <c r="F278" s="157">
        <f aca="true" t="shared" si="88" ref="F278:L278">SUM(F260,F263,F266,F269,F272,F275)</f>
        <v>174487.1</v>
      </c>
      <c r="G278" s="157">
        <f t="shared" si="88"/>
        <v>71112.7</v>
      </c>
      <c r="H278" s="157">
        <f t="shared" si="88"/>
        <v>26203.1</v>
      </c>
      <c r="I278" s="157">
        <f t="shared" si="88"/>
        <v>938</v>
      </c>
      <c r="J278" s="157">
        <f t="shared" si="88"/>
        <v>938</v>
      </c>
      <c r="K278" s="157">
        <f t="shared" si="88"/>
        <v>145634</v>
      </c>
      <c r="L278" s="157">
        <f t="shared" si="88"/>
        <v>147346</v>
      </c>
      <c r="M278" s="125"/>
    </row>
    <row r="279" spans="1:13" s="16" customFormat="1" ht="15">
      <c r="A279" s="21"/>
      <c r="B279" s="136"/>
      <c r="C279" s="136"/>
      <c r="D279" s="33" t="s">
        <v>471</v>
      </c>
      <c r="E279" s="123">
        <f>SUM(E261,E264,E267,E270,E273,E276)</f>
        <v>218447.4</v>
      </c>
      <c r="F279" s="123">
        <f aca="true" t="shared" si="89" ref="F279:L279">SUM(F261,F264,F267,F270,F273,F276)</f>
        <v>176915.7</v>
      </c>
      <c r="G279" s="123">
        <f t="shared" si="89"/>
        <v>71819.4</v>
      </c>
      <c r="H279" s="123">
        <f t="shared" si="89"/>
        <v>30374.5</v>
      </c>
      <c r="I279" s="123">
        <f t="shared" si="89"/>
        <v>994</v>
      </c>
      <c r="J279" s="123">
        <f t="shared" si="89"/>
        <v>907.2</v>
      </c>
      <c r="K279" s="123">
        <f t="shared" si="89"/>
        <v>145634</v>
      </c>
      <c r="L279" s="123">
        <f t="shared" si="89"/>
        <v>145634</v>
      </c>
      <c r="M279" s="56"/>
    </row>
    <row r="280" spans="1:13" s="16" customFormat="1" ht="15.75">
      <c r="A280" s="288" t="s">
        <v>712</v>
      </c>
      <c r="B280" s="288"/>
      <c r="C280" s="288"/>
      <c r="D280" s="288"/>
      <c r="E280" s="288"/>
      <c r="F280" s="288"/>
      <c r="G280" s="288"/>
      <c r="H280" s="288"/>
      <c r="I280" s="288"/>
      <c r="J280" s="288"/>
      <c r="K280" s="288"/>
      <c r="L280" s="288"/>
      <c r="M280" s="288"/>
    </row>
    <row r="281" spans="1:13" s="16" customFormat="1" ht="15">
      <c r="A281" s="259">
        <v>1</v>
      </c>
      <c r="B281" s="262" t="s">
        <v>649</v>
      </c>
      <c r="C281" s="265" t="s">
        <v>482</v>
      </c>
      <c r="D281" s="33" t="s">
        <v>414</v>
      </c>
      <c r="E281" s="139">
        <f>SUM(E282:E283)</f>
        <v>920</v>
      </c>
      <c r="F281" s="139">
        <f aca="true" t="shared" si="90" ref="F281:L281">SUM(F282:F283)</f>
        <v>920</v>
      </c>
      <c r="G281" s="139">
        <f t="shared" si="90"/>
        <v>0</v>
      </c>
      <c r="H281" s="139">
        <f t="shared" si="90"/>
        <v>0</v>
      </c>
      <c r="I281" s="139">
        <f t="shared" si="90"/>
        <v>150</v>
      </c>
      <c r="J281" s="139">
        <f t="shared" si="90"/>
        <v>150</v>
      </c>
      <c r="K281" s="139">
        <f t="shared" si="90"/>
        <v>770</v>
      </c>
      <c r="L281" s="139">
        <f t="shared" si="90"/>
        <v>770</v>
      </c>
      <c r="M281" s="133"/>
    </row>
    <row r="282" spans="1:13" s="16" customFormat="1" ht="75">
      <c r="A282" s="289"/>
      <c r="B282" s="291"/>
      <c r="C282" s="293"/>
      <c r="D282" s="137" t="s">
        <v>25</v>
      </c>
      <c r="E282" s="18">
        <f aca="true" t="shared" si="91" ref="E282:F288">SUM(G282,I282,K282)</f>
        <v>260</v>
      </c>
      <c r="F282" s="99">
        <f t="shared" si="91"/>
        <v>260</v>
      </c>
      <c r="G282" s="77">
        <v>0</v>
      </c>
      <c r="H282" s="77">
        <v>0</v>
      </c>
      <c r="I282" s="99">
        <v>30</v>
      </c>
      <c r="J282" s="99">
        <v>30</v>
      </c>
      <c r="K282" s="99">
        <v>230</v>
      </c>
      <c r="L282" s="99">
        <v>230</v>
      </c>
      <c r="M282" s="145" t="s">
        <v>651</v>
      </c>
    </row>
    <row r="283" spans="1:13" s="16" customFormat="1" ht="74.25" customHeight="1">
      <c r="A283" s="290"/>
      <c r="B283" s="292"/>
      <c r="C283" s="293"/>
      <c r="D283" s="145" t="s">
        <v>471</v>
      </c>
      <c r="E283" s="139">
        <f t="shared" si="91"/>
        <v>660</v>
      </c>
      <c r="F283" s="139">
        <f t="shared" si="91"/>
        <v>660</v>
      </c>
      <c r="G283" s="139">
        <v>0</v>
      </c>
      <c r="H283" s="139">
        <v>0</v>
      </c>
      <c r="I283" s="139">
        <v>120</v>
      </c>
      <c r="J283" s="139">
        <v>120</v>
      </c>
      <c r="K283" s="139">
        <v>540</v>
      </c>
      <c r="L283" s="139">
        <v>540</v>
      </c>
      <c r="M283" s="127" t="s">
        <v>650</v>
      </c>
    </row>
    <row r="284" spans="1:13" s="16" customFormat="1" ht="15" customHeight="1">
      <c r="A284" s="259">
        <v>2</v>
      </c>
      <c r="B284" s="262" t="s">
        <v>649</v>
      </c>
      <c r="C284" s="265" t="s">
        <v>482</v>
      </c>
      <c r="D284" s="297" t="s">
        <v>25</v>
      </c>
      <c r="E284" s="299">
        <f t="shared" si="91"/>
        <v>0.3</v>
      </c>
      <c r="F284" s="299">
        <f t="shared" si="91"/>
        <v>0.3</v>
      </c>
      <c r="G284" s="301">
        <v>0</v>
      </c>
      <c r="H284" s="301">
        <v>0</v>
      </c>
      <c r="I284" s="299">
        <v>0</v>
      </c>
      <c r="J284" s="299">
        <v>0</v>
      </c>
      <c r="K284" s="302">
        <v>0.3</v>
      </c>
      <c r="L284" s="299">
        <v>0.3</v>
      </c>
      <c r="M284" s="262" t="s">
        <v>652</v>
      </c>
    </row>
    <row r="285" spans="1:13" s="16" customFormat="1" ht="45" customHeight="1">
      <c r="A285" s="294"/>
      <c r="B285" s="295"/>
      <c r="C285" s="296"/>
      <c r="D285" s="298"/>
      <c r="E285" s="300">
        <f t="shared" si="91"/>
        <v>0</v>
      </c>
      <c r="F285" s="300">
        <f t="shared" si="91"/>
        <v>0</v>
      </c>
      <c r="G285" s="300"/>
      <c r="H285" s="300"/>
      <c r="I285" s="300"/>
      <c r="J285" s="300"/>
      <c r="K285" s="303"/>
      <c r="L285" s="300"/>
      <c r="M285" s="264"/>
    </row>
    <row r="286" spans="1:13" s="16" customFormat="1" ht="210">
      <c r="A286" s="135" t="s">
        <v>20</v>
      </c>
      <c r="B286" s="145" t="s">
        <v>653</v>
      </c>
      <c r="C286" s="128" t="s">
        <v>482</v>
      </c>
      <c r="D286" s="141" t="s">
        <v>25</v>
      </c>
      <c r="E286" s="18">
        <f t="shared" si="91"/>
        <v>110</v>
      </c>
      <c r="F286" s="18">
        <f t="shared" si="91"/>
        <v>110</v>
      </c>
      <c r="G286" s="77">
        <v>0</v>
      </c>
      <c r="H286" s="77">
        <v>0</v>
      </c>
      <c r="I286" s="18">
        <v>0</v>
      </c>
      <c r="J286" s="18">
        <v>0</v>
      </c>
      <c r="K286" s="99">
        <v>110</v>
      </c>
      <c r="L286" s="18">
        <v>110</v>
      </c>
      <c r="M286" s="145" t="s">
        <v>654</v>
      </c>
    </row>
    <row r="287" spans="1:13" s="16" customFormat="1" ht="75">
      <c r="A287" s="135" t="s">
        <v>34</v>
      </c>
      <c r="B287" s="145" t="s">
        <v>655</v>
      </c>
      <c r="C287" s="128" t="s">
        <v>482</v>
      </c>
      <c r="D287" s="141" t="s">
        <v>25</v>
      </c>
      <c r="E287" s="18">
        <f t="shared" si="91"/>
        <v>100</v>
      </c>
      <c r="F287" s="18">
        <f t="shared" si="91"/>
        <v>100</v>
      </c>
      <c r="G287" s="77">
        <v>0</v>
      </c>
      <c r="H287" s="77">
        <v>0</v>
      </c>
      <c r="I287" s="18">
        <v>0</v>
      </c>
      <c r="J287" s="18">
        <v>0</v>
      </c>
      <c r="K287" s="99">
        <v>100</v>
      </c>
      <c r="L287" s="18">
        <v>100</v>
      </c>
      <c r="M287" s="145" t="s">
        <v>656</v>
      </c>
    </row>
    <row r="288" spans="1:13" s="16" customFormat="1" ht="150">
      <c r="A288" s="135" t="s">
        <v>37</v>
      </c>
      <c r="B288" s="145" t="s">
        <v>657</v>
      </c>
      <c r="C288" s="128" t="s">
        <v>482</v>
      </c>
      <c r="D288" s="141" t="s">
        <v>25</v>
      </c>
      <c r="E288" s="99">
        <f t="shared" si="91"/>
        <v>4</v>
      </c>
      <c r="F288" s="18">
        <f t="shared" si="91"/>
        <v>4</v>
      </c>
      <c r="G288" s="77">
        <v>0</v>
      </c>
      <c r="H288" s="77">
        <v>0</v>
      </c>
      <c r="I288" s="18">
        <v>0</v>
      </c>
      <c r="J288" s="18">
        <v>0</v>
      </c>
      <c r="K288" s="99">
        <v>4</v>
      </c>
      <c r="L288" s="18">
        <v>4</v>
      </c>
      <c r="M288" s="137" t="s">
        <v>590</v>
      </c>
    </row>
    <row r="289" spans="1:13" s="16" customFormat="1" ht="15">
      <c r="A289" s="133"/>
      <c r="B289" s="133"/>
      <c r="C289" s="133"/>
      <c r="D289" s="33" t="s">
        <v>414</v>
      </c>
      <c r="E289" s="191">
        <f>SUM(E290:E291)</f>
        <v>1134.3</v>
      </c>
      <c r="F289" s="191">
        <f aca="true" t="shared" si="92" ref="F289:L289">SUM(F290:F291)</f>
        <v>1134.3</v>
      </c>
      <c r="G289" s="191">
        <f t="shared" si="92"/>
        <v>0</v>
      </c>
      <c r="H289" s="191">
        <f t="shared" si="92"/>
        <v>0</v>
      </c>
      <c r="I289" s="191">
        <f t="shared" si="92"/>
        <v>150</v>
      </c>
      <c r="J289" s="191">
        <f t="shared" si="92"/>
        <v>150</v>
      </c>
      <c r="K289" s="191">
        <f t="shared" si="92"/>
        <v>984.3</v>
      </c>
      <c r="L289" s="191">
        <f t="shared" si="92"/>
        <v>984.3</v>
      </c>
      <c r="M289" s="133"/>
    </row>
    <row r="290" spans="1:13" s="16" customFormat="1" ht="15">
      <c r="A290" s="133"/>
      <c r="B290" s="133"/>
      <c r="C290" s="133"/>
      <c r="D290" s="95" t="s">
        <v>25</v>
      </c>
      <c r="E290" s="191">
        <f>SUM(E282,E284,E286:E288)</f>
        <v>474.3</v>
      </c>
      <c r="F290" s="191">
        <f aca="true" t="shared" si="93" ref="F290:L290">SUM(F282,F284,F286:F288)</f>
        <v>474.3</v>
      </c>
      <c r="G290" s="191">
        <f t="shared" si="93"/>
        <v>0</v>
      </c>
      <c r="H290" s="191">
        <f t="shared" si="93"/>
        <v>0</v>
      </c>
      <c r="I290" s="191">
        <f t="shared" si="93"/>
        <v>30</v>
      </c>
      <c r="J290" s="191">
        <f t="shared" si="93"/>
        <v>30</v>
      </c>
      <c r="K290" s="191">
        <f t="shared" si="93"/>
        <v>444.3</v>
      </c>
      <c r="L290" s="191">
        <f t="shared" si="93"/>
        <v>444.3</v>
      </c>
      <c r="M290" s="133"/>
    </row>
    <row r="291" spans="1:13" s="16" customFormat="1" ht="15">
      <c r="A291" s="133"/>
      <c r="B291" s="133"/>
      <c r="C291" s="133"/>
      <c r="D291" s="33" t="s">
        <v>471</v>
      </c>
      <c r="E291" s="191">
        <f>SUM(E283)</f>
        <v>660</v>
      </c>
      <c r="F291" s="191">
        <f aca="true" t="shared" si="94" ref="F291:L291">SUM(F283)</f>
        <v>660</v>
      </c>
      <c r="G291" s="191">
        <f t="shared" si="94"/>
        <v>0</v>
      </c>
      <c r="H291" s="191">
        <f t="shared" si="94"/>
        <v>0</v>
      </c>
      <c r="I291" s="191">
        <f t="shared" si="94"/>
        <v>120</v>
      </c>
      <c r="J291" s="191">
        <f t="shared" si="94"/>
        <v>120</v>
      </c>
      <c r="K291" s="191">
        <f t="shared" si="94"/>
        <v>540</v>
      </c>
      <c r="L291" s="191">
        <f t="shared" si="94"/>
        <v>540</v>
      </c>
      <c r="M291" s="133"/>
    </row>
    <row r="292" spans="1:13" s="16" customFormat="1" ht="15.75" customHeight="1">
      <c r="A292" s="288" t="s">
        <v>713</v>
      </c>
      <c r="B292" s="288"/>
      <c r="C292" s="288"/>
      <c r="D292" s="288"/>
      <c r="E292" s="288"/>
      <c r="F292" s="288"/>
      <c r="G292" s="288"/>
      <c r="H292" s="288"/>
      <c r="I292" s="288"/>
      <c r="J292" s="288"/>
      <c r="K292" s="288"/>
      <c r="L292" s="288"/>
      <c r="M292" s="288"/>
    </row>
    <row r="293" spans="1:13" s="16" customFormat="1" ht="15.75" customHeight="1">
      <c r="A293" s="259">
        <v>1</v>
      </c>
      <c r="B293" s="262" t="s">
        <v>456</v>
      </c>
      <c r="C293" s="265" t="s">
        <v>482</v>
      </c>
      <c r="D293" s="33" t="s">
        <v>414</v>
      </c>
      <c r="E293" s="139">
        <f>SUM(E294:E295)</f>
        <v>271800</v>
      </c>
      <c r="F293" s="139">
        <f aca="true" t="shared" si="95" ref="F293:L293">SUM(F294:F295)</f>
        <v>164280.9</v>
      </c>
      <c r="G293" s="139">
        <f t="shared" si="95"/>
        <v>220000</v>
      </c>
      <c r="H293" s="139">
        <f t="shared" si="95"/>
        <v>147796.9</v>
      </c>
      <c r="I293" s="139">
        <f t="shared" si="95"/>
        <v>51680</v>
      </c>
      <c r="J293" s="139">
        <f t="shared" si="95"/>
        <v>16424</v>
      </c>
      <c r="K293" s="139">
        <f t="shared" si="95"/>
        <v>120</v>
      </c>
      <c r="L293" s="139">
        <f t="shared" si="95"/>
        <v>60</v>
      </c>
      <c r="M293" s="134"/>
    </row>
    <row r="294" spans="1:13" s="16" customFormat="1" ht="75.75" customHeight="1">
      <c r="A294" s="260"/>
      <c r="B294" s="263"/>
      <c r="C294" s="274"/>
      <c r="D294" s="137" t="s">
        <v>25</v>
      </c>
      <c r="E294" s="18">
        <f>SUM(G294,I294,K294)</f>
        <v>132150</v>
      </c>
      <c r="F294" s="18">
        <f>SUM(H294,J294,L294)</f>
        <v>111063.2</v>
      </c>
      <c r="G294" s="192">
        <v>100000</v>
      </c>
      <c r="H294" s="193">
        <v>99902.8</v>
      </c>
      <c r="I294" s="194">
        <v>32090</v>
      </c>
      <c r="J294" s="173">
        <v>11100.4</v>
      </c>
      <c r="K294" s="194">
        <v>60</v>
      </c>
      <c r="L294" s="18">
        <v>60</v>
      </c>
      <c r="M294" s="145" t="s">
        <v>658</v>
      </c>
    </row>
    <row r="295" spans="1:13" s="16" customFormat="1" ht="132.75" customHeight="1">
      <c r="A295" s="261"/>
      <c r="B295" s="264"/>
      <c r="C295" s="275"/>
      <c r="D295" s="137" t="s">
        <v>471</v>
      </c>
      <c r="E295" s="18">
        <f>SUM(E296:E306)</f>
        <v>139650</v>
      </c>
      <c r="F295" s="18">
        <f aca="true" t="shared" si="96" ref="F295:L295">SUM(F296:F306)</f>
        <v>53217.700000000004</v>
      </c>
      <c r="G295" s="18">
        <f t="shared" si="96"/>
        <v>120000</v>
      </c>
      <c r="H295" s="18">
        <f t="shared" si="96"/>
        <v>47894.1</v>
      </c>
      <c r="I295" s="18">
        <f t="shared" si="96"/>
        <v>19590</v>
      </c>
      <c r="J295" s="18">
        <f t="shared" si="96"/>
        <v>5323.6</v>
      </c>
      <c r="K295" s="18">
        <f t="shared" si="96"/>
        <v>60</v>
      </c>
      <c r="L295" s="18">
        <f t="shared" si="96"/>
        <v>0</v>
      </c>
      <c r="M295" s="50" t="s">
        <v>659</v>
      </c>
    </row>
    <row r="296" spans="1:13" s="16" customFormat="1" ht="60">
      <c r="A296" s="23" t="s">
        <v>279</v>
      </c>
      <c r="B296" s="91" t="s">
        <v>568</v>
      </c>
      <c r="C296" s="14" t="s">
        <v>482</v>
      </c>
      <c r="D296" s="137" t="s">
        <v>471</v>
      </c>
      <c r="E296" s="18">
        <f aca="true" t="shared" si="97" ref="E296:F309">SUM(G296,I296,K296,)</f>
        <v>12000</v>
      </c>
      <c r="F296" s="99">
        <f>SUM(H296,J296,L296)</f>
        <v>0</v>
      </c>
      <c r="G296" s="99">
        <v>10000</v>
      </c>
      <c r="H296" s="99">
        <v>0</v>
      </c>
      <c r="I296" s="99">
        <v>2000</v>
      </c>
      <c r="J296" s="99">
        <v>0</v>
      </c>
      <c r="K296" s="99">
        <v>0</v>
      </c>
      <c r="L296" s="99">
        <v>0</v>
      </c>
      <c r="M296" s="50" t="s">
        <v>587</v>
      </c>
    </row>
    <row r="297" spans="1:13" s="16" customFormat="1" ht="105">
      <c r="A297" s="23" t="s">
        <v>280</v>
      </c>
      <c r="B297" s="92" t="s">
        <v>569</v>
      </c>
      <c r="C297" s="14" t="s">
        <v>482</v>
      </c>
      <c r="D297" s="137" t="s">
        <v>471</v>
      </c>
      <c r="E297" s="18">
        <f t="shared" si="97"/>
        <v>12000</v>
      </c>
      <c r="F297" s="99">
        <f>SUM(H297,J297,L297)</f>
        <v>9943.5</v>
      </c>
      <c r="G297" s="99">
        <v>10000</v>
      </c>
      <c r="H297" s="99">
        <v>8949.1</v>
      </c>
      <c r="I297" s="99">
        <v>2000</v>
      </c>
      <c r="J297" s="99">
        <v>994.4</v>
      </c>
      <c r="K297" s="99">
        <v>0</v>
      </c>
      <c r="L297" s="99">
        <v>0</v>
      </c>
      <c r="M297" s="137" t="s">
        <v>660</v>
      </c>
    </row>
    <row r="298" spans="1:13" s="16" customFormat="1" ht="185.25" customHeight="1">
      <c r="A298" s="23" t="s">
        <v>281</v>
      </c>
      <c r="B298" s="92" t="s">
        <v>570</v>
      </c>
      <c r="C298" s="14" t="s">
        <v>482</v>
      </c>
      <c r="D298" s="137" t="s">
        <v>471</v>
      </c>
      <c r="E298" s="18">
        <f t="shared" si="97"/>
        <v>22590</v>
      </c>
      <c r="F298" s="99">
        <f aca="true" t="shared" si="98" ref="F298:F306">SUM(H298,J298,L298)</f>
        <v>6840.6</v>
      </c>
      <c r="G298" s="99">
        <v>20000</v>
      </c>
      <c r="H298" s="99">
        <v>6156.5</v>
      </c>
      <c r="I298" s="99">
        <v>2590</v>
      </c>
      <c r="J298" s="99">
        <v>684.1</v>
      </c>
      <c r="K298" s="99">
        <v>0</v>
      </c>
      <c r="L298" s="99">
        <v>0</v>
      </c>
      <c r="M298" s="137" t="s">
        <v>661</v>
      </c>
    </row>
    <row r="299" spans="1:13" s="16" customFormat="1" ht="123.75">
      <c r="A299" s="23" t="s">
        <v>292</v>
      </c>
      <c r="B299" s="92" t="s">
        <v>571</v>
      </c>
      <c r="C299" s="14" t="s">
        <v>482</v>
      </c>
      <c r="D299" s="137" t="s">
        <v>471</v>
      </c>
      <c r="E299" s="18">
        <f t="shared" si="97"/>
        <v>11000</v>
      </c>
      <c r="F299" s="99">
        <f t="shared" si="98"/>
        <v>3363.9</v>
      </c>
      <c r="G299" s="99">
        <v>10000</v>
      </c>
      <c r="H299" s="99">
        <v>3027.5</v>
      </c>
      <c r="I299" s="99">
        <v>1000</v>
      </c>
      <c r="J299" s="99">
        <v>336.4</v>
      </c>
      <c r="K299" s="99">
        <v>0</v>
      </c>
      <c r="L299" s="99">
        <v>0</v>
      </c>
      <c r="M299" s="50" t="s">
        <v>662</v>
      </c>
    </row>
    <row r="300" spans="1:13" s="16" customFormat="1" ht="168.75">
      <c r="A300" s="23" t="s">
        <v>294</v>
      </c>
      <c r="B300" s="92" t="s">
        <v>572</v>
      </c>
      <c r="C300" s="14" t="s">
        <v>482</v>
      </c>
      <c r="D300" s="137" t="s">
        <v>471</v>
      </c>
      <c r="E300" s="18">
        <f t="shared" si="97"/>
        <v>11060</v>
      </c>
      <c r="F300" s="99">
        <f t="shared" si="98"/>
        <v>9754.300000000001</v>
      </c>
      <c r="G300" s="99">
        <v>10000</v>
      </c>
      <c r="H300" s="99">
        <v>8777.2</v>
      </c>
      <c r="I300" s="99">
        <v>1000</v>
      </c>
      <c r="J300" s="99">
        <v>977.1</v>
      </c>
      <c r="K300" s="99">
        <v>60</v>
      </c>
      <c r="L300" s="99">
        <v>0</v>
      </c>
      <c r="M300" s="36" t="s">
        <v>663</v>
      </c>
    </row>
    <row r="301" spans="1:13" s="16" customFormat="1" ht="60">
      <c r="A301" s="23" t="s">
        <v>296</v>
      </c>
      <c r="B301" s="92" t="s">
        <v>573</v>
      </c>
      <c r="C301" s="14" t="s">
        <v>482</v>
      </c>
      <c r="D301" s="137" t="s">
        <v>471</v>
      </c>
      <c r="E301" s="18">
        <f t="shared" si="97"/>
        <v>10000</v>
      </c>
      <c r="F301" s="99">
        <f t="shared" si="98"/>
        <v>0</v>
      </c>
      <c r="G301" s="99">
        <v>9000</v>
      </c>
      <c r="H301" s="99">
        <v>0</v>
      </c>
      <c r="I301" s="99">
        <v>1000</v>
      </c>
      <c r="J301" s="99">
        <v>0</v>
      </c>
      <c r="K301" s="99">
        <v>0</v>
      </c>
      <c r="L301" s="99">
        <v>0</v>
      </c>
      <c r="M301" s="50" t="s">
        <v>587</v>
      </c>
    </row>
    <row r="302" spans="1:13" s="16" customFormat="1" ht="210">
      <c r="A302" s="23" t="s">
        <v>298</v>
      </c>
      <c r="B302" s="92" t="s">
        <v>574</v>
      </c>
      <c r="C302" s="14" t="s">
        <v>482</v>
      </c>
      <c r="D302" s="137" t="s">
        <v>471</v>
      </c>
      <c r="E302" s="18">
        <f t="shared" si="97"/>
        <v>10000</v>
      </c>
      <c r="F302" s="99">
        <f t="shared" si="98"/>
        <v>7253.599999999999</v>
      </c>
      <c r="G302" s="99">
        <v>9000</v>
      </c>
      <c r="H302" s="99">
        <v>6528.2</v>
      </c>
      <c r="I302" s="99">
        <v>1000</v>
      </c>
      <c r="J302" s="99">
        <v>725.4</v>
      </c>
      <c r="K302" s="99">
        <v>0</v>
      </c>
      <c r="L302" s="99">
        <v>0</v>
      </c>
      <c r="M302" s="36" t="s">
        <v>664</v>
      </c>
    </row>
    <row r="303" spans="1:13" s="16" customFormat="1" ht="120">
      <c r="A303" s="23" t="s">
        <v>300</v>
      </c>
      <c r="B303" s="92" t="s">
        <v>575</v>
      </c>
      <c r="C303" s="14" t="s">
        <v>482</v>
      </c>
      <c r="D303" s="137" t="s">
        <v>471</v>
      </c>
      <c r="E303" s="18">
        <f t="shared" si="97"/>
        <v>18000</v>
      </c>
      <c r="F303" s="99">
        <f t="shared" si="98"/>
        <v>16061.800000000001</v>
      </c>
      <c r="G303" s="99">
        <v>15000</v>
      </c>
      <c r="H303" s="99">
        <v>14455.6</v>
      </c>
      <c r="I303" s="99">
        <v>3000</v>
      </c>
      <c r="J303" s="99">
        <v>1606.2</v>
      </c>
      <c r="K303" s="99">
        <v>0</v>
      </c>
      <c r="L303" s="99">
        <v>0</v>
      </c>
      <c r="M303" s="36" t="s">
        <v>665</v>
      </c>
    </row>
    <row r="304" spans="1:13" s="16" customFormat="1" ht="60">
      <c r="A304" s="23" t="s">
        <v>301</v>
      </c>
      <c r="B304" s="92" t="s">
        <v>576</v>
      </c>
      <c r="C304" s="14" t="s">
        <v>482</v>
      </c>
      <c r="D304" s="137" t="s">
        <v>471</v>
      </c>
      <c r="E304" s="18">
        <f t="shared" si="97"/>
        <v>11000</v>
      </c>
      <c r="F304" s="99">
        <f t="shared" si="98"/>
        <v>0</v>
      </c>
      <c r="G304" s="99">
        <v>9000</v>
      </c>
      <c r="H304" s="99">
        <v>0</v>
      </c>
      <c r="I304" s="99">
        <v>2000</v>
      </c>
      <c r="J304" s="99">
        <v>0</v>
      </c>
      <c r="K304" s="99">
        <v>0</v>
      </c>
      <c r="L304" s="99">
        <v>0</v>
      </c>
      <c r="M304" s="50" t="s">
        <v>587</v>
      </c>
    </row>
    <row r="305" spans="1:13" s="16" customFormat="1" ht="127.5" customHeight="1">
      <c r="A305" s="23" t="s">
        <v>364</v>
      </c>
      <c r="B305" s="92" t="s">
        <v>577</v>
      </c>
      <c r="C305" s="14" t="s">
        <v>482</v>
      </c>
      <c r="D305" s="137" t="s">
        <v>471</v>
      </c>
      <c r="E305" s="18">
        <f t="shared" si="97"/>
        <v>11000</v>
      </c>
      <c r="F305" s="99">
        <f t="shared" si="98"/>
        <v>0</v>
      </c>
      <c r="G305" s="99">
        <v>9000</v>
      </c>
      <c r="H305" s="99">
        <v>0</v>
      </c>
      <c r="I305" s="99">
        <v>2000</v>
      </c>
      <c r="J305" s="99">
        <v>0</v>
      </c>
      <c r="K305" s="99">
        <v>0</v>
      </c>
      <c r="L305" s="99">
        <v>0</v>
      </c>
      <c r="M305" s="50" t="s">
        <v>587</v>
      </c>
    </row>
    <row r="306" spans="1:13" s="13" customFormat="1" ht="180">
      <c r="A306" s="23" t="s">
        <v>366</v>
      </c>
      <c r="B306" s="93" t="s">
        <v>578</v>
      </c>
      <c r="C306" s="14" t="s">
        <v>482</v>
      </c>
      <c r="D306" s="137" t="s">
        <v>471</v>
      </c>
      <c r="E306" s="18">
        <f t="shared" si="97"/>
        <v>11000</v>
      </c>
      <c r="F306" s="99">
        <f t="shared" si="98"/>
        <v>0</v>
      </c>
      <c r="G306" s="99">
        <v>9000</v>
      </c>
      <c r="H306" s="99">
        <v>0</v>
      </c>
      <c r="I306" s="99">
        <v>2000</v>
      </c>
      <c r="J306" s="99">
        <v>0</v>
      </c>
      <c r="K306" s="99">
        <v>0</v>
      </c>
      <c r="L306" s="99">
        <v>0</v>
      </c>
      <c r="M306" s="50" t="s">
        <v>587</v>
      </c>
    </row>
    <row r="307" spans="1:13" s="13" customFormat="1" ht="15">
      <c r="A307" s="276" t="s">
        <v>330</v>
      </c>
      <c r="B307" s="277" t="s">
        <v>457</v>
      </c>
      <c r="C307" s="265" t="s">
        <v>482</v>
      </c>
      <c r="D307" s="33" t="s">
        <v>414</v>
      </c>
      <c r="E307" s="18">
        <f>SUM(E308:E309)</f>
        <v>20000</v>
      </c>
      <c r="F307" s="18">
        <f aca="true" t="shared" si="99" ref="F307:L307">SUM(F308:F309)</f>
        <v>41728.18</v>
      </c>
      <c r="G307" s="18">
        <f t="shared" si="99"/>
        <v>0</v>
      </c>
      <c r="H307" s="18">
        <f t="shared" si="99"/>
        <v>0</v>
      </c>
      <c r="I307" s="18">
        <f t="shared" si="99"/>
        <v>20000</v>
      </c>
      <c r="J307" s="18">
        <f t="shared" si="99"/>
        <v>41728.18</v>
      </c>
      <c r="K307" s="18">
        <f t="shared" si="99"/>
        <v>0</v>
      </c>
      <c r="L307" s="18">
        <f t="shared" si="99"/>
        <v>0</v>
      </c>
      <c r="M307" s="50"/>
    </row>
    <row r="308" spans="1:13" s="13" customFormat="1" ht="195">
      <c r="A308" s="260"/>
      <c r="B308" s="278"/>
      <c r="C308" s="280"/>
      <c r="D308" s="137" t="s">
        <v>25</v>
      </c>
      <c r="E308" s="99">
        <f t="shared" si="97"/>
        <v>10000</v>
      </c>
      <c r="F308" s="173">
        <f t="shared" si="97"/>
        <v>13965</v>
      </c>
      <c r="G308" s="77">
        <v>0</v>
      </c>
      <c r="H308" s="77">
        <v>0</v>
      </c>
      <c r="I308" s="99">
        <v>10000</v>
      </c>
      <c r="J308" s="173">
        <v>13965</v>
      </c>
      <c r="K308" s="18">
        <v>0</v>
      </c>
      <c r="L308" s="18">
        <v>0</v>
      </c>
      <c r="M308" s="163" t="s">
        <v>666</v>
      </c>
    </row>
    <row r="309" spans="1:13" s="13" customFormat="1" ht="165">
      <c r="A309" s="261"/>
      <c r="B309" s="279"/>
      <c r="C309" s="281"/>
      <c r="D309" s="145" t="s">
        <v>471</v>
      </c>
      <c r="E309" s="18">
        <f t="shared" si="97"/>
        <v>10000</v>
      </c>
      <c r="F309" s="99">
        <f t="shared" si="97"/>
        <v>27763.18</v>
      </c>
      <c r="G309" s="99">
        <v>0</v>
      </c>
      <c r="H309" s="99">
        <v>0</v>
      </c>
      <c r="I309" s="99">
        <v>10000</v>
      </c>
      <c r="J309" s="77">
        <v>27763.18</v>
      </c>
      <c r="K309" s="99">
        <v>0</v>
      </c>
      <c r="L309" s="18">
        <v>0</v>
      </c>
      <c r="M309" s="50" t="s">
        <v>667</v>
      </c>
    </row>
    <row r="310" spans="1:13" s="13" customFormat="1" ht="15">
      <c r="A310" s="126"/>
      <c r="B310" s="138"/>
      <c r="C310" s="129"/>
      <c r="D310" s="33" t="s">
        <v>414</v>
      </c>
      <c r="E310" s="183">
        <f>SUM(E311:E312)</f>
        <v>291800</v>
      </c>
      <c r="F310" s="183">
        <f aca="true" t="shared" si="100" ref="F310:L310">SUM(F311:F312)</f>
        <v>206009.08000000002</v>
      </c>
      <c r="G310" s="183">
        <f t="shared" si="100"/>
        <v>220000</v>
      </c>
      <c r="H310" s="183">
        <f t="shared" si="100"/>
        <v>147796.9</v>
      </c>
      <c r="I310" s="183">
        <f t="shared" si="100"/>
        <v>71680</v>
      </c>
      <c r="J310" s="183">
        <f t="shared" si="100"/>
        <v>58152.18</v>
      </c>
      <c r="K310" s="183">
        <f t="shared" si="100"/>
        <v>120</v>
      </c>
      <c r="L310" s="183">
        <f t="shared" si="100"/>
        <v>60</v>
      </c>
      <c r="M310" s="50"/>
    </row>
    <row r="311" spans="1:13" s="13" customFormat="1" ht="15">
      <c r="A311" s="126"/>
      <c r="B311" s="138"/>
      <c r="C311" s="129"/>
      <c r="D311" s="95" t="s">
        <v>25</v>
      </c>
      <c r="E311" s="183">
        <f>SUM(E294,E308)</f>
        <v>142150</v>
      </c>
      <c r="F311" s="195">
        <f aca="true" t="shared" si="101" ref="F311:L311">SUM(F294,F308)</f>
        <v>125028.2</v>
      </c>
      <c r="G311" s="195">
        <f t="shared" si="101"/>
        <v>100000</v>
      </c>
      <c r="H311" s="195">
        <f t="shared" si="101"/>
        <v>99902.8</v>
      </c>
      <c r="I311" s="195">
        <f t="shared" si="101"/>
        <v>42090</v>
      </c>
      <c r="J311" s="153">
        <f t="shared" si="101"/>
        <v>25065.4</v>
      </c>
      <c r="K311" s="195">
        <f t="shared" si="101"/>
        <v>60</v>
      </c>
      <c r="L311" s="183">
        <f t="shared" si="101"/>
        <v>60</v>
      </c>
      <c r="M311" s="50"/>
    </row>
    <row r="312" spans="1:13" s="16" customFormat="1" ht="15">
      <c r="A312" s="21"/>
      <c r="B312" s="21"/>
      <c r="C312" s="21"/>
      <c r="D312" s="33" t="s">
        <v>471</v>
      </c>
      <c r="E312" s="183">
        <f>SUM(E295,E309)</f>
        <v>149650</v>
      </c>
      <c r="F312" s="183">
        <f aca="true" t="shared" si="102" ref="F312:L312">SUM(F295,F309)</f>
        <v>80980.88</v>
      </c>
      <c r="G312" s="183">
        <f t="shared" si="102"/>
        <v>120000</v>
      </c>
      <c r="H312" s="183">
        <f t="shared" si="102"/>
        <v>47894.1</v>
      </c>
      <c r="I312" s="183">
        <f t="shared" si="102"/>
        <v>29590</v>
      </c>
      <c r="J312" s="183">
        <f t="shared" si="102"/>
        <v>33086.78</v>
      </c>
      <c r="K312" s="183">
        <f t="shared" si="102"/>
        <v>60</v>
      </c>
      <c r="L312" s="183">
        <f t="shared" si="102"/>
        <v>0</v>
      </c>
      <c r="M312" s="17"/>
    </row>
    <row r="313" spans="1:13" s="16" customFormat="1" ht="15">
      <c r="A313" s="282" t="s">
        <v>714</v>
      </c>
      <c r="B313" s="271"/>
      <c r="C313" s="271"/>
      <c r="D313" s="271"/>
      <c r="E313" s="271"/>
      <c r="F313" s="271"/>
      <c r="G313" s="271"/>
      <c r="H313" s="271"/>
      <c r="I313" s="271"/>
      <c r="J313" s="271"/>
      <c r="K313" s="271"/>
      <c r="L313" s="271"/>
      <c r="M313" s="271"/>
    </row>
    <row r="314" spans="1:13" s="16" customFormat="1" ht="60">
      <c r="A314" s="146">
        <v>1</v>
      </c>
      <c r="B314" s="145" t="s">
        <v>668</v>
      </c>
      <c r="C314" s="141" t="s">
        <v>482</v>
      </c>
      <c r="D314" s="137" t="s">
        <v>25</v>
      </c>
      <c r="E314" s="18">
        <f>SUM(G314,I314)</f>
        <v>12871</v>
      </c>
      <c r="F314" s="18">
        <v>0</v>
      </c>
      <c r="G314" s="120">
        <v>12133</v>
      </c>
      <c r="H314" s="77">
        <v>0</v>
      </c>
      <c r="I314" s="99">
        <v>738</v>
      </c>
      <c r="J314" s="18">
        <v>0</v>
      </c>
      <c r="K314" s="18">
        <v>0</v>
      </c>
      <c r="L314" s="18">
        <v>0</v>
      </c>
      <c r="M314" s="50" t="s">
        <v>587</v>
      </c>
    </row>
    <row r="315" spans="1:13" s="16" customFormat="1" ht="15">
      <c r="A315" s="259">
        <v>2</v>
      </c>
      <c r="B315" s="262" t="s">
        <v>458</v>
      </c>
      <c r="C315" s="265" t="s">
        <v>482</v>
      </c>
      <c r="D315" s="33" t="s">
        <v>414</v>
      </c>
      <c r="E315" s="18">
        <f>SUM(E316:E317)</f>
        <v>30908</v>
      </c>
      <c r="F315" s="18">
        <f aca="true" t="shared" si="103" ref="F315:L315">SUM(F316:F317)</f>
        <v>19178.1</v>
      </c>
      <c r="G315" s="18">
        <f t="shared" si="103"/>
        <v>0</v>
      </c>
      <c r="H315" s="18">
        <f t="shared" si="103"/>
        <v>0</v>
      </c>
      <c r="I315" s="18">
        <f t="shared" si="103"/>
        <v>30908</v>
      </c>
      <c r="J315" s="18">
        <f t="shared" si="103"/>
        <v>19178.1</v>
      </c>
      <c r="K315" s="18">
        <f t="shared" si="103"/>
        <v>0</v>
      </c>
      <c r="L315" s="18">
        <f t="shared" si="103"/>
        <v>0</v>
      </c>
      <c r="M315" s="50"/>
    </row>
    <row r="316" spans="1:13" s="16" customFormat="1" ht="15">
      <c r="A316" s="260"/>
      <c r="B316" s="263"/>
      <c r="C316" s="266"/>
      <c r="D316" s="137" t="s">
        <v>25</v>
      </c>
      <c r="E316" s="99">
        <f aca="true" t="shared" si="104" ref="E316:F319">SUM(G316,I316,K316,)</f>
        <v>20858</v>
      </c>
      <c r="F316" s="18">
        <f t="shared" si="104"/>
        <v>9882.7</v>
      </c>
      <c r="G316" s="77">
        <v>0</v>
      </c>
      <c r="H316" s="77">
        <v>0</v>
      </c>
      <c r="I316" s="99">
        <v>20858</v>
      </c>
      <c r="J316" s="18">
        <v>9882.7</v>
      </c>
      <c r="K316" s="18">
        <v>0</v>
      </c>
      <c r="L316" s="18">
        <v>0</v>
      </c>
      <c r="M316" s="137" t="s">
        <v>590</v>
      </c>
    </row>
    <row r="317" spans="1:13" s="13" customFormat="1" ht="144.75" customHeight="1">
      <c r="A317" s="261"/>
      <c r="B317" s="264"/>
      <c r="C317" s="267"/>
      <c r="D317" s="145" t="s">
        <v>471</v>
      </c>
      <c r="E317" s="18">
        <f t="shared" si="104"/>
        <v>10050</v>
      </c>
      <c r="F317" s="18">
        <f t="shared" si="104"/>
        <v>9295.4</v>
      </c>
      <c r="G317" s="18">
        <v>0</v>
      </c>
      <c r="H317" s="18">
        <v>0</v>
      </c>
      <c r="I317" s="18">
        <v>10050</v>
      </c>
      <c r="J317" s="77">
        <v>9295.4</v>
      </c>
      <c r="K317" s="18">
        <v>0</v>
      </c>
      <c r="L317" s="18">
        <v>0</v>
      </c>
      <c r="M317" s="50" t="s">
        <v>669</v>
      </c>
    </row>
    <row r="318" spans="1:13" s="13" customFormat="1" ht="126.75" customHeight="1">
      <c r="A318" s="133">
        <v>3</v>
      </c>
      <c r="B318" s="131" t="s">
        <v>670</v>
      </c>
      <c r="C318" s="128" t="s">
        <v>482</v>
      </c>
      <c r="D318" s="137" t="s">
        <v>25</v>
      </c>
      <c r="E318" s="99">
        <f t="shared" si="104"/>
        <v>16990</v>
      </c>
      <c r="F318" s="18">
        <f t="shared" si="104"/>
        <v>17702.2</v>
      </c>
      <c r="G318" s="120">
        <v>16990</v>
      </c>
      <c r="H318" s="77">
        <v>17702.2</v>
      </c>
      <c r="I318" s="18">
        <v>0</v>
      </c>
      <c r="J318" s="18">
        <v>0</v>
      </c>
      <c r="K318" s="18">
        <v>0</v>
      </c>
      <c r="L318" s="18">
        <v>0</v>
      </c>
      <c r="M318" s="137" t="s">
        <v>675</v>
      </c>
    </row>
    <row r="319" spans="1:13" s="196" customFormat="1" ht="90" customHeight="1">
      <c r="A319" s="146">
        <v>4</v>
      </c>
      <c r="B319" s="145" t="s">
        <v>671</v>
      </c>
      <c r="C319" s="141" t="s">
        <v>482</v>
      </c>
      <c r="D319" s="137" t="s">
        <v>471</v>
      </c>
      <c r="E319" s="18">
        <f t="shared" si="104"/>
        <v>21060</v>
      </c>
      <c r="F319" s="18">
        <f>SUM(H319,J319,L319)</f>
        <v>21060</v>
      </c>
      <c r="G319" s="18">
        <v>14660</v>
      </c>
      <c r="H319" s="18">
        <v>14660</v>
      </c>
      <c r="I319" s="18">
        <v>6400</v>
      </c>
      <c r="J319" s="77">
        <v>6400</v>
      </c>
      <c r="K319" s="18">
        <v>0</v>
      </c>
      <c r="L319" s="18">
        <v>0</v>
      </c>
      <c r="M319" s="137" t="s">
        <v>590</v>
      </c>
    </row>
    <row r="320" spans="1:13" s="196" customFormat="1" ht="30" customHeight="1">
      <c r="A320" s="259">
        <v>5</v>
      </c>
      <c r="B320" s="262" t="s">
        <v>459</v>
      </c>
      <c r="C320" s="265" t="s">
        <v>482</v>
      </c>
      <c r="D320" s="33" t="s">
        <v>414</v>
      </c>
      <c r="E320" s="18">
        <f>SUM(E321:E322)</f>
        <v>14451.8</v>
      </c>
      <c r="F320" s="18">
        <f aca="true" t="shared" si="105" ref="F320:L320">SUM(F321:F322)</f>
        <v>6854.400000000001</v>
      </c>
      <c r="G320" s="18">
        <f t="shared" si="105"/>
        <v>0</v>
      </c>
      <c r="H320" s="18">
        <f t="shared" si="105"/>
        <v>0</v>
      </c>
      <c r="I320" s="18">
        <f t="shared" si="105"/>
        <v>14451.8</v>
      </c>
      <c r="J320" s="18">
        <f t="shared" si="105"/>
        <v>6854.400000000001</v>
      </c>
      <c r="K320" s="18">
        <f t="shared" si="105"/>
        <v>0</v>
      </c>
      <c r="L320" s="18">
        <f t="shared" si="105"/>
        <v>0</v>
      </c>
      <c r="M320" s="50"/>
    </row>
    <row r="321" spans="1:13" s="13" customFormat="1" ht="25.5" customHeight="1">
      <c r="A321" s="260"/>
      <c r="B321" s="263"/>
      <c r="C321" s="266"/>
      <c r="D321" s="137" t="s">
        <v>25</v>
      </c>
      <c r="E321" s="99">
        <f aca="true" t="shared" si="106" ref="E321:F323">SUM(G321,I321,K321,)</f>
        <v>9651.8</v>
      </c>
      <c r="F321" s="18">
        <f t="shared" si="106"/>
        <v>2470.8</v>
      </c>
      <c r="G321" s="77">
        <v>0</v>
      </c>
      <c r="H321" s="77">
        <v>0</v>
      </c>
      <c r="I321" s="99">
        <v>9651.8</v>
      </c>
      <c r="J321" s="18">
        <v>2470.8</v>
      </c>
      <c r="K321" s="18">
        <v>0</v>
      </c>
      <c r="L321" s="18">
        <v>0</v>
      </c>
      <c r="M321" s="137" t="s">
        <v>590</v>
      </c>
    </row>
    <row r="322" spans="1:13" s="13" customFormat="1" ht="141" customHeight="1">
      <c r="A322" s="261"/>
      <c r="B322" s="264"/>
      <c r="C322" s="267"/>
      <c r="D322" s="145" t="s">
        <v>471</v>
      </c>
      <c r="E322" s="18">
        <f t="shared" si="106"/>
        <v>4800</v>
      </c>
      <c r="F322" s="18">
        <f t="shared" si="106"/>
        <v>4383.6</v>
      </c>
      <c r="G322" s="18">
        <v>0</v>
      </c>
      <c r="H322" s="18">
        <v>0</v>
      </c>
      <c r="I322" s="18">
        <v>4800</v>
      </c>
      <c r="J322" s="77">
        <v>4383.6</v>
      </c>
      <c r="K322" s="18">
        <v>0</v>
      </c>
      <c r="L322" s="18">
        <v>0</v>
      </c>
      <c r="M322" s="137" t="s">
        <v>674</v>
      </c>
    </row>
    <row r="323" spans="1:13" s="13" customFormat="1" ht="168.75" customHeight="1">
      <c r="A323" s="45">
        <v>6</v>
      </c>
      <c r="B323" s="145" t="s">
        <v>672</v>
      </c>
      <c r="C323" s="140" t="s">
        <v>482</v>
      </c>
      <c r="D323" s="130" t="s">
        <v>471</v>
      </c>
      <c r="E323" s="198">
        <f t="shared" si="106"/>
        <v>2535</v>
      </c>
      <c r="F323" s="198">
        <f t="shared" si="106"/>
        <v>1010.1</v>
      </c>
      <c r="G323" s="198">
        <v>0</v>
      </c>
      <c r="H323" s="198">
        <v>0</v>
      </c>
      <c r="I323" s="198">
        <v>2535</v>
      </c>
      <c r="J323" s="74">
        <v>1010.1</v>
      </c>
      <c r="K323" s="198">
        <v>0</v>
      </c>
      <c r="L323" s="198">
        <v>0</v>
      </c>
      <c r="M323" s="197" t="s">
        <v>673</v>
      </c>
    </row>
    <row r="324" spans="1:13" s="13" customFormat="1" ht="20.25" customHeight="1">
      <c r="A324" s="45"/>
      <c r="B324" s="125"/>
      <c r="C324" s="87"/>
      <c r="D324" s="33" t="s">
        <v>414</v>
      </c>
      <c r="E324" s="123">
        <f>SUM(E325:E326)</f>
        <v>98815.8</v>
      </c>
      <c r="F324" s="123">
        <f aca="true" t="shared" si="107" ref="F324:L324">SUM(F325:F326)</f>
        <v>65804.8</v>
      </c>
      <c r="G324" s="123">
        <f t="shared" si="107"/>
        <v>43783</v>
      </c>
      <c r="H324" s="123">
        <f t="shared" si="107"/>
        <v>32362.2</v>
      </c>
      <c r="I324" s="123">
        <f t="shared" si="107"/>
        <v>55032.8</v>
      </c>
      <c r="J324" s="123">
        <f t="shared" si="107"/>
        <v>33442.6</v>
      </c>
      <c r="K324" s="123">
        <f t="shared" si="107"/>
        <v>0</v>
      </c>
      <c r="L324" s="123">
        <f t="shared" si="107"/>
        <v>0</v>
      </c>
      <c r="M324" s="197"/>
    </row>
    <row r="325" spans="1:13" s="13" customFormat="1" ht="15.75" customHeight="1">
      <c r="A325" s="126"/>
      <c r="B325" s="132"/>
      <c r="C325" s="156"/>
      <c r="D325" s="95" t="s">
        <v>25</v>
      </c>
      <c r="E325" s="123">
        <f>SUM(E314,E316,E318,E321,)</f>
        <v>60370.8</v>
      </c>
      <c r="F325" s="123">
        <f aca="true" t="shared" si="108" ref="F325:L325">SUM(F314,F316,F318,F321,)</f>
        <v>30055.7</v>
      </c>
      <c r="G325" s="123">
        <f t="shared" si="108"/>
        <v>29123</v>
      </c>
      <c r="H325" s="123">
        <f t="shared" si="108"/>
        <v>17702.2</v>
      </c>
      <c r="I325" s="123">
        <f t="shared" si="108"/>
        <v>31247.8</v>
      </c>
      <c r="J325" s="123">
        <f t="shared" si="108"/>
        <v>12353.5</v>
      </c>
      <c r="K325" s="123">
        <f t="shared" si="108"/>
        <v>0</v>
      </c>
      <c r="L325" s="123">
        <f t="shared" si="108"/>
        <v>0</v>
      </c>
      <c r="M325" s="96"/>
    </row>
    <row r="326" spans="1:13" s="16" customFormat="1" ht="20.25" customHeight="1">
      <c r="A326" s="56"/>
      <c r="B326" s="56"/>
      <c r="C326" s="56"/>
      <c r="D326" s="33" t="s">
        <v>471</v>
      </c>
      <c r="E326" s="123">
        <f>SUM(E317,E319,E322,E323)</f>
        <v>38445</v>
      </c>
      <c r="F326" s="123">
        <f aca="true" t="shared" si="109" ref="F326:L326">SUM(F317,F319,F322,F323)</f>
        <v>35749.1</v>
      </c>
      <c r="G326" s="123">
        <f t="shared" si="109"/>
        <v>14660</v>
      </c>
      <c r="H326" s="123">
        <f t="shared" si="109"/>
        <v>14660</v>
      </c>
      <c r="I326" s="123">
        <f t="shared" si="109"/>
        <v>23785</v>
      </c>
      <c r="J326" s="158">
        <f t="shared" si="109"/>
        <v>21089.1</v>
      </c>
      <c r="K326" s="123">
        <f t="shared" si="109"/>
        <v>0</v>
      </c>
      <c r="L326" s="123">
        <f t="shared" si="109"/>
        <v>0</v>
      </c>
      <c r="M326" s="67"/>
    </row>
    <row r="327" spans="1:13" s="16" customFormat="1" ht="15">
      <c r="A327" s="283" t="s">
        <v>715</v>
      </c>
      <c r="B327" s="284"/>
      <c r="C327" s="284"/>
      <c r="D327" s="284"/>
      <c r="E327" s="284"/>
      <c r="F327" s="284"/>
      <c r="G327" s="284"/>
      <c r="H327" s="284"/>
      <c r="I327" s="284"/>
      <c r="J327" s="284"/>
      <c r="K327" s="284"/>
      <c r="L327" s="284"/>
      <c r="M327" s="285"/>
    </row>
    <row r="328" spans="1:13" s="16" customFormat="1" ht="15">
      <c r="A328" s="268">
        <v>1</v>
      </c>
      <c r="B328" s="270" t="s">
        <v>460</v>
      </c>
      <c r="C328" s="272" t="s">
        <v>482</v>
      </c>
      <c r="D328" s="33" t="s">
        <v>414</v>
      </c>
      <c r="E328" s="18">
        <f>SUM(E329:E330)</f>
        <v>21783</v>
      </c>
      <c r="F328" s="18">
        <f aca="true" t="shared" si="110" ref="F328:L328">SUM(F329:F330)</f>
        <v>10071</v>
      </c>
      <c r="G328" s="18">
        <f t="shared" si="110"/>
        <v>0</v>
      </c>
      <c r="H328" s="18">
        <f t="shared" si="110"/>
        <v>0</v>
      </c>
      <c r="I328" s="18">
        <f t="shared" si="110"/>
        <v>21783</v>
      </c>
      <c r="J328" s="18">
        <f t="shared" si="110"/>
        <v>10071</v>
      </c>
      <c r="K328" s="18">
        <f t="shared" si="110"/>
        <v>0</v>
      </c>
      <c r="L328" s="18">
        <f t="shared" si="110"/>
        <v>0</v>
      </c>
      <c r="M328" s="199"/>
    </row>
    <row r="329" spans="1:13" s="16" customFormat="1" ht="15">
      <c r="A329" s="269"/>
      <c r="B329" s="271"/>
      <c r="C329" s="273"/>
      <c r="D329" s="137" t="s">
        <v>25</v>
      </c>
      <c r="E329" s="99">
        <f>SUM(G329,I329,K329,)</f>
        <v>10783</v>
      </c>
      <c r="F329" s="99">
        <f>SUM(H329,J329,L329,)</f>
        <v>6805</v>
      </c>
      <c r="G329" s="18">
        <v>0</v>
      </c>
      <c r="H329" s="77">
        <v>0</v>
      </c>
      <c r="I329" s="99">
        <v>10783</v>
      </c>
      <c r="J329" s="99">
        <v>6805</v>
      </c>
      <c r="K329" s="18">
        <v>0</v>
      </c>
      <c r="L329" s="18">
        <v>0</v>
      </c>
      <c r="M329" s="137" t="s">
        <v>590</v>
      </c>
    </row>
    <row r="330" spans="1:13" s="16" customFormat="1" ht="15">
      <c r="A330" s="269"/>
      <c r="B330" s="271"/>
      <c r="C330" s="273"/>
      <c r="D330" s="145" t="s">
        <v>471</v>
      </c>
      <c r="E330" s="99">
        <f>SUM(G330,I330,K330,)</f>
        <v>11000</v>
      </c>
      <c r="F330" s="18">
        <f>SUM(H330,J330,L330,)</f>
        <v>3266</v>
      </c>
      <c r="G330" s="18">
        <v>0</v>
      </c>
      <c r="H330" s="18">
        <v>0</v>
      </c>
      <c r="I330" s="99">
        <v>11000</v>
      </c>
      <c r="J330" s="77">
        <v>3266</v>
      </c>
      <c r="K330" s="18">
        <v>0</v>
      </c>
      <c r="L330" s="18">
        <v>0</v>
      </c>
      <c r="M330" s="137" t="s">
        <v>590</v>
      </c>
    </row>
    <row r="331" spans="1:13" s="16" customFormat="1" ht="15">
      <c r="A331" s="259">
        <v>2</v>
      </c>
      <c r="B331" s="262" t="s">
        <v>461</v>
      </c>
      <c r="C331" s="265" t="s">
        <v>482</v>
      </c>
      <c r="D331" s="33" t="s">
        <v>414</v>
      </c>
      <c r="E331" s="99">
        <f>SUM(E332:E333)</f>
        <v>420</v>
      </c>
      <c r="F331" s="99">
        <f aca="true" t="shared" si="111" ref="F331:L331">SUM(F332:F333)</f>
        <v>290</v>
      </c>
      <c r="G331" s="99">
        <f t="shared" si="111"/>
        <v>0</v>
      </c>
      <c r="H331" s="99">
        <f t="shared" si="111"/>
        <v>0</v>
      </c>
      <c r="I331" s="99">
        <f t="shared" si="111"/>
        <v>420</v>
      </c>
      <c r="J331" s="99">
        <f t="shared" si="111"/>
        <v>290</v>
      </c>
      <c r="K331" s="99">
        <f t="shared" si="111"/>
        <v>0</v>
      </c>
      <c r="L331" s="99">
        <f t="shared" si="111"/>
        <v>0</v>
      </c>
      <c r="M331" s="137"/>
    </row>
    <row r="332" spans="1:13" s="16" customFormat="1" ht="15">
      <c r="A332" s="260"/>
      <c r="B332" s="263"/>
      <c r="C332" s="266"/>
      <c r="D332" s="137" t="s">
        <v>25</v>
      </c>
      <c r="E332" s="99">
        <f>SUM(G332,I332,K332,)</f>
        <v>200</v>
      </c>
      <c r="F332" s="99">
        <f>SUM(H332,J332,L332,)</f>
        <v>70</v>
      </c>
      <c r="G332" s="77">
        <v>0</v>
      </c>
      <c r="H332" s="77">
        <v>0</v>
      </c>
      <c r="I332" s="99">
        <v>200</v>
      </c>
      <c r="J332" s="99">
        <v>70</v>
      </c>
      <c r="K332" s="18">
        <v>0</v>
      </c>
      <c r="L332" s="18">
        <v>0</v>
      </c>
      <c r="M332" s="137" t="s">
        <v>590</v>
      </c>
    </row>
    <row r="333" spans="1:13" s="16" customFormat="1" ht="150">
      <c r="A333" s="261"/>
      <c r="B333" s="264"/>
      <c r="C333" s="267"/>
      <c r="D333" s="145" t="s">
        <v>471</v>
      </c>
      <c r="E333" s="18">
        <f>SUM(G333,I333,K333,)</f>
        <v>220</v>
      </c>
      <c r="F333" s="18">
        <f>SUM(H333,J333,L333,)</f>
        <v>220</v>
      </c>
      <c r="G333" s="18">
        <v>0</v>
      </c>
      <c r="H333" s="18">
        <v>0</v>
      </c>
      <c r="I333" s="18">
        <v>220</v>
      </c>
      <c r="J333" s="77">
        <v>220</v>
      </c>
      <c r="K333" s="18">
        <v>0</v>
      </c>
      <c r="L333" s="172">
        <v>0</v>
      </c>
      <c r="M333" s="50" t="s">
        <v>498</v>
      </c>
    </row>
    <row r="334" spans="1:13" s="16" customFormat="1" ht="15">
      <c r="A334" s="259">
        <v>3</v>
      </c>
      <c r="B334" s="262" t="s">
        <v>462</v>
      </c>
      <c r="C334" s="265" t="s">
        <v>482</v>
      </c>
      <c r="D334" s="33" t="s">
        <v>414</v>
      </c>
      <c r="E334" s="18">
        <f>SUM(E335:E336)</f>
        <v>31000</v>
      </c>
      <c r="F334" s="18">
        <f aca="true" t="shared" si="112" ref="F334:L334">SUM(F335:F336)</f>
        <v>30973</v>
      </c>
      <c r="G334" s="18">
        <f t="shared" si="112"/>
        <v>0</v>
      </c>
      <c r="H334" s="18">
        <f t="shared" si="112"/>
        <v>0</v>
      </c>
      <c r="I334" s="18">
        <f t="shared" si="112"/>
        <v>31000</v>
      </c>
      <c r="J334" s="18">
        <f t="shared" si="112"/>
        <v>30973</v>
      </c>
      <c r="K334" s="18">
        <f t="shared" si="112"/>
        <v>0</v>
      </c>
      <c r="L334" s="18">
        <f t="shared" si="112"/>
        <v>0</v>
      </c>
      <c r="M334" s="50"/>
    </row>
    <row r="335" spans="1:13" s="16" customFormat="1" ht="15">
      <c r="A335" s="260"/>
      <c r="B335" s="263"/>
      <c r="C335" s="266"/>
      <c r="D335" s="137" t="s">
        <v>25</v>
      </c>
      <c r="E335" s="99">
        <f>SUM(G335,I335,K335,)</f>
        <v>15500</v>
      </c>
      <c r="F335" s="18">
        <f>SUM(H335,J335,L335,)</f>
        <v>15473</v>
      </c>
      <c r="G335" s="77">
        <v>0</v>
      </c>
      <c r="H335" s="77">
        <v>0</v>
      </c>
      <c r="I335" s="99">
        <v>15500</v>
      </c>
      <c r="J335" s="18">
        <v>15473</v>
      </c>
      <c r="K335" s="18">
        <v>0</v>
      </c>
      <c r="L335" s="18">
        <v>0</v>
      </c>
      <c r="M335" s="137" t="s">
        <v>590</v>
      </c>
    </row>
    <row r="336" spans="1:13" s="16" customFormat="1" ht="135">
      <c r="A336" s="261"/>
      <c r="B336" s="264"/>
      <c r="C336" s="267"/>
      <c r="D336" s="145" t="s">
        <v>471</v>
      </c>
      <c r="E336" s="18">
        <f>SUM(G336,I336,K336,)</f>
        <v>15500</v>
      </c>
      <c r="F336" s="18">
        <f>SUM(H336,J336,L336,)</f>
        <v>15500</v>
      </c>
      <c r="G336" s="18">
        <v>0</v>
      </c>
      <c r="H336" s="18">
        <v>0</v>
      </c>
      <c r="I336" s="18">
        <v>15500</v>
      </c>
      <c r="J336" s="77">
        <v>15500</v>
      </c>
      <c r="K336" s="18">
        <v>0</v>
      </c>
      <c r="L336" s="172">
        <v>0</v>
      </c>
      <c r="M336" s="50" t="s">
        <v>676</v>
      </c>
    </row>
    <row r="337" spans="1:13" s="16" customFormat="1" ht="15">
      <c r="A337" s="259">
        <v>4</v>
      </c>
      <c r="B337" s="262" t="s">
        <v>463</v>
      </c>
      <c r="C337" s="265" t="s">
        <v>482</v>
      </c>
      <c r="D337" s="33" t="s">
        <v>414</v>
      </c>
      <c r="E337" s="18">
        <f>SUM(E338:E339)</f>
        <v>17465</v>
      </c>
      <c r="F337" s="18">
        <f aca="true" t="shared" si="113" ref="F337:L337">SUM(F338:F339)</f>
        <v>17945.2</v>
      </c>
      <c r="G337" s="18">
        <f t="shared" si="113"/>
        <v>0</v>
      </c>
      <c r="H337" s="18">
        <f t="shared" si="113"/>
        <v>0</v>
      </c>
      <c r="I337" s="18">
        <f t="shared" si="113"/>
        <v>17465</v>
      </c>
      <c r="J337" s="18">
        <f t="shared" si="113"/>
        <v>17945.2</v>
      </c>
      <c r="K337" s="18">
        <f t="shared" si="113"/>
        <v>0</v>
      </c>
      <c r="L337" s="18">
        <f t="shared" si="113"/>
        <v>0</v>
      </c>
      <c r="M337" s="50"/>
    </row>
    <row r="338" spans="1:13" s="16" customFormat="1" ht="15">
      <c r="A338" s="260"/>
      <c r="B338" s="263"/>
      <c r="C338" s="266"/>
      <c r="D338" s="137" t="s">
        <v>25</v>
      </c>
      <c r="E338" s="99">
        <f>SUM(G338,I338,K338,)</f>
        <v>8317</v>
      </c>
      <c r="F338" s="18">
        <f>SUM(H338,J338,L338,)</f>
        <v>8797.2</v>
      </c>
      <c r="G338" s="77">
        <v>0</v>
      </c>
      <c r="H338" s="77">
        <v>0</v>
      </c>
      <c r="I338" s="99">
        <v>8317</v>
      </c>
      <c r="J338" s="18">
        <v>8797.2</v>
      </c>
      <c r="K338" s="18">
        <v>0</v>
      </c>
      <c r="L338" s="18">
        <v>0</v>
      </c>
      <c r="M338" s="137" t="s">
        <v>590</v>
      </c>
    </row>
    <row r="339" spans="1:13" s="16" customFormat="1" ht="60">
      <c r="A339" s="261"/>
      <c r="B339" s="264"/>
      <c r="C339" s="267"/>
      <c r="D339" s="145" t="s">
        <v>471</v>
      </c>
      <c r="E339" s="18">
        <f>SUM(G339,I339,K339,)</f>
        <v>9148</v>
      </c>
      <c r="F339" s="18">
        <f>SUM(H339,J339,L339,)</f>
        <v>9148</v>
      </c>
      <c r="G339" s="18">
        <v>0</v>
      </c>
      <c r="H339" s="18">
        <v>0</v>
      </c>
      <c r="I339" s="18">
        <v>9148</v>
      </c>
      <c r="J339" s="77">
        <v>9148</v>
      </c>
      <c r="K339" s="18">
        <v>0</v>
      </c>
      <c r="L339" s="172">
        <v>0</v>
      </c>
      <c r="M339" s="50" t="s">
        <v>499</v>
      </c>
    </row>
    <row r="340" spans="1:13" s="16" customFormat="1" ht="15">
      <c r="A340" s="259">
        <v>5</v>
      </c>
      <c r="B340" s="262" t="s">
        <v>464</v>
      </c>
      <c r="C340" s="265" t="s">
        <v>482</v>
      </c>
      <c r="D340" s="33" t="s">
        <v>414</v>
      </c>
      <c r="E340" s="18">
        <f>SUM(E341:E342)</f>
        <v>1349.6</v>
      </c>
      <c r="F340" s="18">
        <f aca="true" t="shared" si="114" ref="F340:L340">SUM(F341:F342)</f>
        <v>1216.3000000000002</v>
      </c>
      <c r="G340" s="18">
        <f t="shared" si="114"/>
        <v>0</v>
      </c>
      <c r="H340" s="18">
        <f t="shared" si="114"/>
        <v>0</v>
      </c>
      <c r="I340" s="18">
        <f t="shared" si="114"/>
        <v>1349.6</v>
      </c>
      <c r="J340" s="18">
        <f t="shared" si="114"/>
        <v>1216.3000000000002</v>
      </c>
      <c r="K340" s="18">
        <f t="shared" si="114"/>
        <v>0</v>
      </c>
      <c r="L340" s="18">
        <f t="shared" si="114"/>
        <v>0</v>
      </c>
      <c r="M340" s="50"/>
    </row>
    <row r="341" spans="1:13" s="16" customFormat="1" ht="15">
      <c r="A341" s="260"/>
      <c r="B341" s="263"/>
      <c r="C341" s="266"/>
      <c r="D341" s="137" t="s">
        <v>25</v>
      </c>
      <c r="E341" s="99">
        <f>SUM(G341,I341,K341,)</f>
        <v>648.4</v>
      </c>
      <c r="F341" s="18">
        <f>SUM(H341,J341,L341,)</f>
        <v>515.1</v>
      </c>
      <c r="G341" s="77">
        <v>0</v>
      </c>
      <c r="H341" s="77">
        <v>0</v>
      </c>
      <c r="I341" s="99">
        <v>648.4</v>
      </c>
      <c r="J341" s="18">
        <v>515.1</v>
      </c>
      <c r="K341" s="18">
        <v>0</v>
      </c>
      <c r="L341" s="18">
        <v>0</v>
      </c>
      <c r="M341" s="137" t="s">
        <v>590</v>
      </c>
    </row>
    <row r="342" spans="1:13" s="16" customFormat="1" ht="45">
      <c r="A342" s="261"/>
      <c r="B342" s="264"/>
      <c r="C342" s="267"/>
      <c r="D342" s="145" t="s">
        <v>471</v>
      </c>
      <c r="E342" s="18">
        <f>SUM(G342,I342,K342,)</f>
        <v>701.2</v>
      </c>
      <c r="F342" s="18">
        <f>SUM(H342,J342,L342,)</f>
        <v>701.2</v>
      </c>
      <c r="G342" s="18">
        <v>0</v>
      </c>
      <c r="H342" s="18">
        <v>0</v>
      </c>
      <c r="I342" s="18">
        <v>701.2</v>
      </c>
      <c r="J342" s="77">
        <v>701.2</v>
      </c>
      <c r="K342" s="18">
        <v>0</v>
      </c>
      <c r="L342" s="172">
        <v>0</v>
      </c>
      <c r="M342" s="50" t="s">
        <v>500</v>
      </c>
    </row>
    <row r="343" spans="1:13" s="16" customFormat="1" ht="15">
      <c r="A343" s="259">
        <v>6</v>
      </c>
      <c r="B343" s="262" t="s">
        <v>465</v>
      </c>
      <c r="C343" s="265" t="s">
        <v>482</v>
      </c>
      <c r="D343" s="33" t="s">
        <v>414</v>
      </c>
      <c r="E343" s="18">
        <f>SUM(E344:E345)</f>
        <v>228</v>
      </c>
      <c r="F343" s="18">
        <f aca="true" t="shared" si="115" ref="F343:L343">SUM(F344:F345)</f>
        <v>228</v>
      </c>
      <c r="G343" s="18">
        <f t="shared" si="115"/>
        <v>228</v>
      </c>
      <c r="H343" s="18">
        <f t="shared" si="115"/>
        <v>228</v>
      </c>
      <c r="I343" s="18">
        <f t="shared" si="115"/>
        <v>0</v>
      </c>
      <c r="J343" s="18">
        <f t="shared" si="115"/>
        <v>0</v>
      </c>
      <c r="K343" s="18">
        <f t="shared" si="115"/>
        <v>0</v>
      </c>
      <c r="L343" s="18">
        <f t="shared" si="115"/>
        <v>0</v>
      </c>
      <c r="M343" s="117"/>
    </row>
    <row r="344" spans="1:13" s="16" customFormat="1" ht="15">
      <c r="A344" s="260"/>
      <c r="B344" s="263"/>
      <c r="C344" s="266"/>
      <c r="D344" s="137" t="s">
        <v>25</v>
      </c>
      <c r="E344" s="99">
        <f>SUM(G344,I344,K344,)</f>
        <v>111</v>
      </c>
      <c r="F344" s="99">
        <f>SUM(H344,J344,L344,)</f>
        <v>111</v>
      </c>
      <c r="G344" s="120">
        <v>111</v>
      </c>
      <c r="H344" s="120">
        <v>111</v>
      </c>
      <c r="I344" s="18">
        <v>0</v>
      </c>
      <c r="J344" s="200">
        <v>0</v>
      </c>
      <c r="K344" s="18">
        <v>0</v>
      </c>
      <c r="L344" s="18">
        <v>0</v>
      </c>
      <c r="M344" s="145" t="s">
        <v>590</v>
      </c>
    </row>
    <row r="345" spans="1:13" s="16" customFormat="1" ht="45">
      <c r="A345" s="261"/>
      <c r="B345" s="264"/>
      <c r="C345" s="267"/>
      <c r="D345" s="145" t="s">
        <v>471</v>
      </c>
      <c r="E345" s="18">
        <f>SUM(G345,I345,K345,)</f>
        <v>117</v>
      </c>
      <c r="F345" s="18">
        <f>SUM(H345,J345,L345,)</f>
        <v>117</v>
      </c>
      <c r="G345" s="18">
        <v>117</v>
      </c>
      <c r="H345" s="18">
        <v>117</v>
      </c>
      <c r="I345" s="18">
        <v>0</v>
      </c>
      <c r="J345" s="77">
        <v>0</v>
      </c>
      <c r="K345" s="18">
        <v>0</v>
      </c>
      <c r="L345" s="172">
        <v>0</v>
      </c>
      <c r="M345" s="117" t="s">
        <v>501</v>
      </c>
    </row>
    <row r="346" spans="1:13" s="16" customFormat="1" ht="15">
      <c r="A346" s="259">
        <v>7</v>
      </c>
      <c r="B346" s="262" t="s">
        <v>466</v>
      </c>
      <c r="C346" s="265" t="s">
        <v>482</v>
      </c>
      <c r="D346" s="33" t="s">
        <v>414</v>
      </c>
      <c r="E346" s="18">
        <f>SUM(E347:E348)</f>
        <v>3153.8</v>
      </c>
      <c r="F346" s="18">
        <f aca="true" t="shared" si="116" ref="F346:L346">SUM(F347:F348)</f>
        <v>3218.5</v>
      </c>
      <c r="G346" s="18">
        <f t="shared" si="116"/>
        <v>0</v>
      </c>
      <c r="H346" s="18">
        <f t="shared" si="116"/>
        <v>0</v>
      </c>
      <c r="I346" s="18">
        <f t="shared" si="116"/>
        <v>3153.8</v>
      </c>
      <c r="J346" s="77">
        <f t="shared" si="116"/>
        <v>3218.5</v>
      </c>
      <c r="K346" s="18">
        <f t="shared" si="116"/>
        <v>0</v>
      </c>
      <c r="L346" s="172">
        <f t="shared" si="116"/>
        <v>0</v>
      </c>
      <c r="M346" s="117"/>
    </row>
    <row r="347" spans="1:13" s="16" customFormat="1" ht="15">
      <c r="A347" s="260"/>
      <c r="B347" s="263"/>
      <c r="C347" s="266"/>
      <c r="D347" s="137" t="s">
        <v>25</v>
      </c>
      <c r="E347" s="99">
        <f>SUM(G347,I347,K347,)</f>
        <v>2036.5</v>
      </c>
      <c r="F347" s="18">
        <f>SUM(H347,J347,L347,)</f>
        <v>2101.2</v>
      </c>
      <c r="G347" s="77">
        <v>0</v>
      </c>
      <c r="H347" s="77">
        <v>0</v>
      </c>
      <c r="I347" s="99">
        <v>2036.5</v>
      </c>
      <c r="J347" s="18">
        <v>2101.2</v>
      </c>
      <c r="K347" s="18">
        <v>0</v>
      </c>
      <c r="L347" s="18">
        <v>0</v>
      </c>
      <c r="M347" s="145" t="s">
        <v>590</v>
      </c>
    </row>
    <row r="348" spans="1:13" s="16" customFormat="1" ht="105">
      <c r="A348" s="261"/>
      <c r="B348" s="264"/>
      <c r="C348" s="267"/>
      <c r="D348" s="145" t="s">
        <v>471</v>
      </c>
      <c r="E348" s="18">
        <f>SUM(G348,I348,K348,)</f>
        <v>1117.3</v>
      </c>
      <c r="F348" s="18">
        <f>SUM(H348,J348,L348,)</f>
        <v>1117.3</v>
      </c>
      <c r="G348" s="18">
        <v>0</v>
      </c>
      <c r="H348" s="18">
        <v>0</v>
      </c>
      <c r="I348" s="18">
        <v>1117.3</v>
      </c>
      <c r="J348" s="77">
        <v>1117.3</v>
      </c>
      <c r="K348" s="18">
        <v>0</v>
      </c>
      <c r="L348" s="172">
        <v>0</v>
      </c>
      <c r="M348" s="117" t="s">
        <v>502</v>
      </c>
    </row>
    <row r="349" spans="1:13" s="16" customFormat="1" ht="15">
      <c r="A349" s="259">
        <v>8</v>
      </c>
      <c r="B349" s="262" t="s">
        <v>467</v>
      </c>
      <c r="C349" s="265" t="s">
        <v>482</v>
      </c>
      <c r="D349" s="33" t="s">
        <v>414</v>
      </c>
      <c r="E349" s="18">
        <f>SUM(E350:E351)</f>
        <v>6522.5</v>
      </c>
      <c r="F349" s="18">
        <f aca="true" t="shared" si="117" ref="F349:L349">SUM(F350:F351)</f>
        <v>6378.3</v>
      </c>
      <c r="G349" s="18">
        <f t="shared" si="117"/>
        <v>0</v>
      </c>
      <c r="H349" s="18">
        <f t="shared" si="117"/>
        <v>0</v>
      </c>
      <c r="I349" s="18">
        <f t="shared" si="117"/>
        <v>6522.5</v>
      </c>
      <c r="J349" s="18">
        <f t="shared" si="117"/>
        <v>6378.3</v>
      </c>
      <c r="K349" s="18">
        <f t="shared" si="117"/>
        <v>0</v>
      </c>
      <c r="L349" s="18">
        <f t="shared" si="117"/>
        <v>0</v>
      </c>
      <c r="M349" s="117"/>
    </row>
    <row r="350" spans="1:13" s="16" customFormat="1" ht="45">
      <c r="A350" s="260"/>
      <c r="B350" s="263"/>
      <c r="C350" s="266"/>
      <c r="D350" s="137" t="s">
        <v>25</v>
      </c>
      <c r="E350" s="99">
        <f>SUM(G350,I350,K350,)</f>
        <v>3189.5</v>
      </c>
      <c r="F350" s="18">
        <f>SUM(H350,J350,L350,)</f>
        <v>3045.3</v>
      </c>
      <c r="G350" s="77">
        <v>0</v>
      </c>
      <c r="H350" s="77">
        <v>0</v>
      </c>
      <c r="I350" s="99">
        <v>3189.5</v>
      </c>
      <c r="J350" s="18">
        <v>3045.3</v>
      </c>
      <c r="K350" s="18">
        <v>0</v>
      </c>
      <c r="L350" s="18">
        <v>0</v>
      </c>
      <c r="M350" s="145" t="s">
        <v>677</v>
      </c>
    </row>
    <row r="351" spans="1:13" s="16" customFormat="1" ht="30">
      <c r="A351" s="261"/>
      <c r="B351" s="264"/>
      <c r="C351" s="267"/>
      <c r="D351" s="145" t="s">
        <v>471</v>
      </c>
      <c r="E351" s="18">
        <f>SUM(G351,I351,K351,)</f>
        <v>3333</v>
      </c>
      <c r="F351" s="18">
        <f>SUM(H351,J351,L351,)</f>
        <v>3333</v>
      </c>
      <c r="G351" s="18">
        <v>0</v>
      </c>
      <c r="H351" s="18">
        <v>0</v>
      </c>
      <c r="I351" s="18">
        <v>3333</v>
      </c>
      <c r="J351" s="77">
        <v>3333</v>
      </c>
      <c r="K351" s="18">
        <v>0</v>
      </c>
      <c r="L351" s="172">
        <v>0</v>
      </c>
      <c r="M351" s="117" t="s">
        <v>503</v>
      </c>
    </row>
    <row r="352" spans="1:13" s="16" customFormat="1" ht="15">
      <c r="A352" s="259">
        <v>9</v>
      </c>
      <c r="B352" s="262" t="s">
        <v>468</v>
      </c>
      <c r="C352" s="265" t="s">
        <v>482</v>
      </c>
      <c r="D352" s="33" t="s">
        <v>414</v>
      </c>
      <c r="E352" s="18">
        <f>SUM(E353:E354)</f>
        <v>3400</v>
      </c>
      <c r="F352" s="18">
        <f aca="true" t="shared" si="118" ref="F352:L352">SUM(F353:F354)</f>
        <v>490</v>
      </c>
      <c r="G352" s="18">
        <f t="shared" si="118"/>
        <v>2850</v>
      </c>
      <c r="H352" s="18">
        <f t="shared" si="118"/>
        <v>0</v>
      </c>
      <c r="I352" s="18">
        <f t="shared" si="118"/>
        <v>550</v>
      </c>
      <c r="J352" s="18">
        <f t="shared" si="118"/>
        <v>490</v>
      </c>
      <c r="K352" s="18">
        <f t="shared" si="118"/>
        <v>0</v>
      </c>
      <c r="L352" s="18">
        <f t="shared" si="118"/>
        <v>0</v>
      </c>
      <c r="M352" s="117"/>
    </row>
    <row r="353" spans="1:13" s="16" customFormat="1" ht="15">
      <c r="A353" s="260"/>
      <c r="B353" s="263"/>
      <c r="C353" s="266"/>
      <c r="D353" s="137" t="s">
        <v>25</v>
      </c>
      <c r="E353" s="99">
        <f>SUM(G353,I353,K353,)</f>
        <v>200</v>
      </c>
      <c r="F353" s="99">
        <f>SUM(H353,J353,L353,)</f>
        <v>140</v>
      </c>
      <c r="G353" s="77">
        <v>0</v>
      </c>
      <c r="H353" s="77">
        <v>0</v>
      </c>
      <c r="I353" s="99">
        <v>200</v>
      </c>
      <c r="J353" s="99">
        <v>140</v>
      </c>
      <c r="K353" s="18">
        <v>0</v>
      </c>
      <c r="L353" s="18">
        <v>0</v>
      </c>
      <c r="M353" s="145" t="s">
        <v>590</v>
      </c>
    </row>
    <row r="354" spans="1:13" s="13" customFormat="1" ht="60">
      <c r="A354" s="261"/>
      <c r="B354" s="264"/>
      <c r="C354" s="267"/>
      <c r="D354" s="145" t="s">
        <v>471</v>
      </c>
      <c r="E354" s="18">
        <f>SUM(G354,I354,K354,)</f>
        <v>3200</v>
      </c>
      <c r="F354" s="18">
        <f>SUM(H354,J354,L354,)</f>
        <v>350</v>
      </c>
      <c r="G354" s="99">
        <v>2850</v>
      </c>
      <c r="H354" s="99">
        <v>0</v>
      </c>
      <c r="I354" s="18">
        <v>350</v>
      </c>
      <c r="J354" s="77">
        <v>350</v>
      </c>
      <c r="K354" s="18">
        <v>0</v>
      </c>
      <c r="L354" s="172">
        <v>0</v>
      </c>
      <c r="M354" s="50" t="s">
        <v>678</v>
      </c>
    </row>
    <row r="355" spans="1:13" s="13" customFormat="1" ht="15">
      <c r="A355" s="259">
        <v>10</v>
      </c>
      <c r="B355" s="262" t="s">
        <v>469</v>
      </c>
      <c r="C355" s="265" t="s">
        <v>482</v>
      </c>
      <c r="D355" s="33" t="s">
        <v>414</v>
      </c>
      <c r="E355" s="18">
        <f>SUM(E356:E357)</f>
        <v>615</v>
      </c>
      <c r="F355" s="18">
        <f aca="true" t="shared" si="119" ref="F355:L355">SUM(F356:F357)</f>
        <v>615</v>
      </c>
      <c r="G355" s="18">
        <f t="shared" si="119"/>
        <v>0</v>
      </c>
      <c r="H355" s="18">
        <f t="shared" si="119"/>
        <v>0</v>
      </c>
      <c r="I355" s="18">
        <f t="shared" si="119"/>
        <v>615</v>
      </c>
      <c r="J355" s="18">
        <f t="shared" si="119"/>
        <v>615</v>
      </c>
      <c r="K355" s="18">
        <f t="shared" si="119"/>
        <v>0</v>
      </c>
      <c r="L355" s="18">
        <f t="shared" si="119"/>
        <v>0</v>
      </c>
      <c r="M355" s="50"/>
    </row>
    <row r="356" spans="1:13" s="13" customFormat="1" ht="15">
      <c r="A356" s="260"/>
      <c r="B356" s="263"/>
      <c r="C356" s="266"/>
      <c r="D356" s="137" t="s">
        <v>25</v>
      </c>
      <c r="E356" s="201">
        <f>SUM(G356,I356,K356,)</f>
        <v>315</v>
      </c>
      <c r="F356" s="139">
        <f>SUM(H356,J356,L356,)</f>
        <v>315</v>
      </c>
      <c r="G356" s="170">
        <v>0</v>
      </c>
      <c r="H356" s="170">
        <v>0</v>
      </c>
      <c r="I356" s="201">
        <v>315</v>
      </c>
      <c r="J356" s="139">
        <v>315</v>
      </c>
      <c r="K356" s="139">
        <v>0</v>
      </c>
      <c r="L356" s="139">
        <v>0</v>
      </c>
      <c r="M356" s="145" t="s">
        <v>590</v>
      </c>
    </row>
    <row r="357" spans="1:13" s="13" customFormat="1" ht="90">
      <c r="A357" s="261"/>
      <c r="B357" s="264"/>
      <c r="C357" s="267"/>
      <c r="D357" s="145" t="s">
        <v>471</v>
      </c>
      <c r="E357" s="18">
        <f>SUM(G357,I357,K357,)</f>
        <v>300</v>
      </c>
      <c r="F357" s="18">
        <f>SUM(H357,J357,L357,)</f>
        <v>300</v>
      </c>
      <c r="G357" s="99">
        <v>0</v>
      </c>
      <c r="H357" s="99">
        <v>0</v>
      </c>
      <c r="I357" s="18">
        <v>300</v>
      </c>
      <c r="J357" s="77">
        <v>300</v>
      </c>
      <c r="K357" s="18">
        <v>0</v>
      </c>
      <c r="L357" s="172">
        <v>0</v>
      </c>
      <c r="M357" s="50" t="s">
        <v>504</v>
      </c>
    </row>
    <row r="358" spans="1:13" s="13" customFormat="1" ht="15">
      <c r="A358" s="179"/>
      <c r="B358" s="180"/>
      <c r="C358" s="181"/>
      <c r="D358" s="33" t="s">
        <v>414</v>
      </c>
      <c r="E358" s="183">
        <f>SUM(E359:E360)</f>
        <v>85936.9</v>
      </c>
      <c r="F358" s="183">
        <f aca="true" t="shared" si="120" ref="F358:L358">SUM(F359:F360)</f>
        <v>71425.3</v>
      </c>
      <c r="G358" s="183">
        <f t="shared" si="120"/>
        <v>3078</v>
      </c>
      <c r="H358" s="183">
        <f t="shared" si="120"/>
        <v>228</v>
      </c>
      <c r="I358" s="183">
        <f t="shared" si="120"/>
        <v>82858.9</v>
      </c>
      <c r="J358" s="183">
        <f t="shared" si="120"/>
        <v>71197.3</v>
      </c>
      <c r="K358" s="183">
        <f t="shared" si="120"/>
        <v>0</v>
      </c>
      <c r="L358" s="183">
        <f t="shared" si="120"/>
        <v>0</v>
      </c>
      <c r="M358" s="96"/>
    </row>
    <row r="359" spans="1:13" s="13" customFormat="1" ht="15">
      <c r="A359" s="179"/>
      <c r="B359" s="180"/>
      <c r="C359" s="181"/>
      <c r="D359" s="95" t="s">
        <v>25</v>
      </c>
      <c r="E359" s="183">
        <f>SUM(E329,E332,E335,E338,E341,E344,E347,E350,E353,E356,)</f>
        <v>41300.4</v>
      </c>
      <c r="F359" s="183">
        <f aca="true" t="shared" si="121" ref="F359:L359">SUM(F329,F332,F335,F338,F341,F344,F347,F350,F353,F356,)</f>
        <v>37372.8</v>
      </c>
      <c r="G359" s="183">
        <f t="shared" si="121"/>
        <v>111</v>
      </c>
      <c r="H359" s="183">
        <f t="shared" si="121"/>
        <v>111</v>
      </c>
      <c r="I359" s="183">
        <f t="shared" si="121"/>
        <v>41189.4</v>
      </c>
      <c r="J359" s="183">
        <f t="shared" si="121"/>
        <v>37261.8</v>
      </c>
      <c r="K359" s="183">
        <f t="shared" si="121"/>
        <v>0</v>
      </c>
      <c r="L359" s="183">
        <f t="shared" si="121"/>
        <v>0</v>
      </c>
      <c r="M359" s="96"/>
    </row>
    <row r="360" spans="1:13" s="16" customFormat="1" ht="15">
      <c r="A360" s="21"/>
      <c r="B360" s="33"/>
      <c r="C360" s="21"/>
      <c r="D360" s="33" t="s">
        <v>471</v>
      </c>
      <c r="E360" s="183">
        <f>SUM(E330,E333,E336,E339,E342,E345,E348,E351,E354,E357,)</f>
        <v>44636.5</v>
      </c>
      <c r="F360" s="183">
        <f aca="true" t="shared" si="122" ref="F360:L360">SUM(F330,F333,F336,F339,F342,F345,F348,F351,F354,F357,)</f>
        <v>34052.5</v>
      </c>
      <c r="G360" s="183">
        <f t="shared" si="122"/>
        <v>2967</v>
      </c>
      <c r="H360" s="183">
        <f t="shared" si="122"/>
        <v>117</v>
      </c>
      <c r="I360" s="183">
        <f t="shared" si="122"/>
        <v>41669.5</v>
      </c>
      <c r="J360" s="183">
        <f t="shared" si="122"/>
        <v>33935.5</v>
      </c>
      <c r="K360" s="183">
        <f t="shared" si="122"/>
        <v>0</v>
      </c>
      <c r="L360" s="183">
        <f t="shared" si="122"/>
        <v>0</v>
      </c>
      <c r="M360" s="67"/>
    </row>
    <row r="361" spans="1:13" ht="44.25" customHeight="1">
      <c r="A361" s="21"/>
      <c r="B361" s="33"/>
      <c r="C361" s="21"/>
      <c r="D361" s="33" t="s">
        <v>470</v>
      </c>
      <c r="E361" s="31">
        <f>SUM(E362:E363)</f>
        <v>3134110.99</v>
      </c>
      <c r="F361" s="31">
        <f aca="true" t="shared" si="123" ref="F361:L361">SUM(F362:F363)</f>
        <v>1877336.54</v>
      </c>
      <c r="G361" s="31">
        <f t="shared" si="123"/>
        <v>1727944.6</v>
      </c>
      <c r="H361" s="31">
        <f t="shared" si="123"/>
        <v>679414.2999999999</v>
      </c>
      <c r="I361" s="31">
        <f t="shared" si="123"/>
        <v>1066168.79</v>
      </c>
      <c r="J361" s="31">
        <f t="shared" si="123"/>
        <v>870644.8800000001</v>
      </c>
      <c r="K361" s="31">
        <f t="shared" si="123"/>
        <v>339997.6</v>
      </c>
      <c r="L361" s="31">
        <f t="shared" si="123"/>
        <v>339480.39999999997</v>
      </c>
      <c r="M361" s="17"/>
    </row>
    <row r="362" spans="1:13" s="83" customFormat="1" ht="31.5" customHeight="1">
      <c r="A362" s="182"/>
      <c r="B362" s="95"/>
      <c r="C362" s="182"/>
      <c r="D362" s="95" t="s">
        <v>25</v>
      </c>
      <c r="E362" s="31">
        <f>SUM(E13,E36,E79,E102,E122,E172,E224,E237,E243,E256,E278,E290,E311,E325,E359)</f>
        <v>1685186.6</v>
      </c>
      <c r="F362" s="31">
        <f aca="true" t="shared" si="124" ref="F362:L362">SUM(F13,F36,F79,F102,F122,F172,F224,F237,F243,F256,F278,F290,F311,F325,F359)</f>
        <v>1220896.56</v>
      </c>
      <c r="G362" s="31">
        <f t="shared" si="124"/>
        <v>938622.4</v>
      </c>
      <c r="H362" s="31">
        <f t="shared" si="124"/>
        <v>496140.29999999993</v>
      </c>
      <c r="I362" s="31">
        <f t="shared" si="124"/>
        <v>572841</v>
      </c>
      <c r="J362" s="31">
        <f t="shared" si="124"/>
        <v>555297.2000000001</v>
      </c>
      <c r="K362" s="31">
        <f>SUM(K13,K36,K102,K122,K172,K224,K237,K243,K256,K278,K290,K311,K325,K359)</f>
        <v>173723.19999999998</v>
      </c>
      <c r="L362" s="31">
        <f t="shared" si="124"/>
        <v>176305.09999999998</v>
      </c>
      <c r="M362" s="17"/>
    </row>
    <row r="363" spans="1:13" ht="34.5" customHeight="1">
      <c r="A363" s="39"/>
      <c r="B363" s="33"/>
      <c r="C363" s="43"/>
      <c r="D363" s="33" t="s">
        <v>471</v>
      </c>
      <c r="E363" s="195">
        <f aca="true" t="shared" si="125" ref="E363:L363">SUM(E14,E37,E80,E83,E103,E123,E173,E225,E238,E257,E279,E291,E312,E326,E360)</f>
        <v>1448924.39</v>
      </c>
      <c r="F363" s="195">
        <f t="shared" si="125"/>
        <v>656439.98</v>
      </c>
      <c r="G363" s="195">
        <f t="shared" si="125"/>
        <v>789322.2000000001</v>
      </c>
      <c r="H363" s="195">
        <f t="shared" si="125"/>
        <v>183274</v>
      </c>
      <c r="I363" s="195">
        <f t="shared" si="125"/>
        <v>493327.79</v>
      </c>
      <c r="J363" s="210">
        <f t="shared" si="125"/>
        <v>315347.68</v>
      </c>
      <c r="K363" s="195">
        <f t="shared" si="125"/>
        <v>166274.4</v>
      </c>
      <c r="L363" s="195">
        <f t="shared" si="125"/>
        <v>163175.3</v>
      </c>
      <c r="M363" s="39"/>
    </row>
    <row r="364" spans="1:13" ht="15.75">
      <c r="A364" s="331"/>
      <c r="B364" s="331"/>
      <c r="C364" s="331"/>
      <c r="D364" s="331"/>
      <c r="E364" s="331"/>
      <c r="F364" s="331"/>
      <c r="G364" s="331"/>
      <c r="H364" s="331"/>
      <c r="I364" s="331"/>
      <c r="J364" s="331"/>
      <c r="K364" s="331"/>
      <c r="L364" s="331"/>
      <c r="M364" s="331"/>
    </row>
    <row r="365" spans="1:13" ht="15.75">
      <c r="A365" s="331"/>
      <c r="B365" s="331"/>
      <c r="C365" s="331"/>
      <c r="D365" s="331"/>
      <c r="E365" s="331"/>
      <c r="F365" s="331"/>
      <c r="G365" s="331"/>
      <c r="H365" s="331"/>
      <c r="I365" s="331"/>
      <c r="J365" s="331"/>
      <c r="K365" s="331"/>
      <c r="L365" s="331"/>
      <c r="M365" s="331"/>
    </row>
  </sheetData>
  <sheetProtection/>
  <mergeCells count="280">
    <mergeCell ref="A217:A219"/>
    <mergeCell ref="B217:B219"/>
    <mergeCell ref="C217:C219"/>
    <mergeCell ref="A220:A222"/>
    <mergeCell ref="B220:B222"/>
    <mergeCell ref="C220:C222"/>
    <mergeCell ref="A208:A210"/>
    <mergeCell ref="B208:B210"/>
    <mergeCell ref="C208:C210"/>
    <mergeCell ref="A211:A213"/>
    <mergeCell ref="B211:B213"/>
    <mergeCell ref="C211:C213"/>
    <mergeCell ref="A214:A216"/>
    <mergeCell ref="B214:B216"/>
    <mergeCell ref="C214:C216"/>
    <mergeCell ref="A199:A201"/>
    <mergeCell ref="B199:B201"/>
    <mergeCell ref="C199:C201"/>
    <mergeCell ref="A202:A204"/>
    <mergeCell ref="B202:B204"/>
    <mergeCell ref="C202:C204"/>
    <mergeCell ref="A205:A207"/>
    <mergeCell ref="B205:B207"/>
    <mergeCell ref="C205:C207"/>
    <mergeCell ref="A168:A170"/>
    <mergeCell ref="B168:B170"/>
    <mergeCell ref="C168:C170"/>
    <mergeCell ref="A177:A179"/>
    <mergeCell ref="B177:B179"/>
    <mergeCell ref="C177:C179"/>
    <mergeCell ref="A181:M181"/>
    <mergeCell ref="A182:A184"/>
    <mergeCell ref="B182:B184"/>
    <mergeCell ref="C182:C184"/>
    <mergeCell ref="A159:A161"/>
    <mergeCell ref="B159:B161"/>
    <mergeCell ref="C159:C161"/>
    <mergeCell ref="A162:A164"/>
    <mergeCell ref="B162:B164"/>
    <mergeCell ref="C162:C164"/>
    <mergeCell ref="A165:A167"/>
    <mergeCell ref="B165:B167"/>
    <mergeCell ref="C165:C167"/>
    <mergeCell ref="A118:A120"/>
    <mergeCell ref="B118:B120"/>
    <mergeCell ref="C118:C120"/>
    <mergeCell ref="A121:A123"/>
    <mergeCell ref="B121:B123"/>
    <mergeCell ref="C121:C123"/>
    <mergeCell ref="A156:A158"/>
    <mergeCell ref="B156:B158"/>
    <mergeCell ref="C156:C158"/>
    <mergeCell ref="A154:A155"/>
    <mergeCell ref="B154:B155"/>
    <mergeCell ref="C154:C155"/>
    <mergeCell ref="B106:B108"/>
    <mergeCell ref="C106:C108"/>
    <mergeCell ref="A109:A111"/>
    <mergeCell ref="B109:B111"/>
    <mergeCell ref="C109:C111"/>
    <mergeCell ref="A112:A114"/>
    <mergeCell ref="B112:B114"/>
    <mergeCell ref="C112:C114"/>
    <mergeCell ref="A115:A117"/>
    <mergeCell ref="B115:B117"/>
    <mergeCell ref="C115:C117"/>
    <mergeCell ref="H11:H12"/>
    <mergeCell ref="I11:I12"/>
    <mergeCell ref="B16:B18"/>
    <mergeCell ref="D39:D40"/>
    <mergeCell ref="E39:E40"/>
    <mergeCell ref="J11:J12"/>
    <mergeCell ref="K11:K12"/>
    <mergeCell ref="B25:B27"/>
    <mergeCell ref="C25:C27"/>
    <mergeCell ref="B28:B30"/>
    <mergeCell ref="C28:C30"/>
    <mergeCell ref="B52:B54"/>
    <mergeCell ref="C52:C54"/>
    <mergeCell ref="A39:A42"/>
    <mergeCell ref="C39:C42"/>
    <mergeCell ref="A56:A58"/>
    <mergeCell ref="B56:B58"/>
    <mergeCell ref="C56:C58"/>
    <mergeCell ref="F11:F12"/>
    <mergeCell ref="G11:G12"/>
    <mergeCell ref="A28:A30"/>
    <mergeCell ref="A16:A18"/>
    <mergeCell ref="C16:C18"/>
    <mergeCell ref="A22:A24"/>
    <mergeCell ref="B22:B24"/>
    <mergeCell ref="C22:C24"/>
    <mergeCell ref="A365:M365"/>
    <mergeCell ref="A364:M364"/>
    <mergeCell ref="A4:M4"/>
    <mergeCell ref="A280:M280"/>
    <mergeCell ref="E7:F7"/>
    <mergeCell ref="G7:H7"/>
    <mergeCell ref="I7:J7"/>
    <mergeCell ref="K7:L7"/>
    <mergeCell ref="A198:M198"/>
    <mergeCell ref="C6:C8"/>
    <mergeCell ref="A15:M15"/>
    <mergeCell ref="B128:M128"/>
    <mergeCell ref="B185:M185"/>
    <mergeCell ref="M186:M190"/>
    <mergeCell ref="D6:D8"/>
    <mergeCell ref="C11:C14"/>
    <mergeCell ref="B11:B14"/>
    <mergeCell ref="A11:A14"/>
    <mergeCell ref="D11:D12"/>
    <mergeCell ref="M11:M12"/>
    <mergeCell ref="B39:B42"/>
    <mergeCell ref="F39:F40"/>
    <mergeCell ref="L11:L12"/>
    <mergeCell ref="A52:A54"/>
    <mergeCell ref="J1:M1"/>
    <mergeCell ref="A226:M226"/>
    <mergeCell ref="A245:M245"/>
    <mergeCell ref="A258:M258"/>
    <mergeCell ref="A174:M174"/>
    <mergeCell ref="A175:M175"/>
    <mergeCell ref="A180:M180"/>
    <mergeCell ref="A81:M81"/>
    <mergeCell ref="A84:M84"/>
    <mergeCell ref="A104:M104"/>
    <mergeCell ref="A38:M38"/>
    <mergeCell ref="A10:M10"/>
    <mergeCell ref="A6:A8"/>
    <mergeCell ref="B6:B8"/>
    <mergeCell ref="E6:L6"/>
    <mergeCell ref="G39:G40"/>
    <mergeCell ref="H39:H40"/>
    <mergeCell ref="I39:I40"/>
    <mergeCell ref="J39:J40"/>
    <mergeCell ref="K39:K40"/>
    <mergeCell ref="L39:L40"/>
    <mergeCell ref="M39:M40"/>
    <mergeCell ref="E11:E12"/>
    <mergeCell ref="A25:A27"/>
    <mergeCell ref="A85:A87"/>
    <mergeCell ref="B85:B87"/>
    <mergeCell ref="C85:C87"/>
    <mergeCell ref="A31:A32"/>
    <mergeCell ref="B31:B32"/>
    <mergeCell ref="C31:C32"/>
    <mergeCell ref="A33:A34"/>
    <mergeCell ref="B33:B34"/>
    <mergeCell ref="C33:C34"/>
    <mergeCell ref="A60:A62"/>
    <mergeCell ref="B60:B62"/>
    <mergeCell ref="C60:C62"/>
    <mergeCell ref="C66:C68"/>
    <mergeCell ref="B66:B68"/>
    <mergeCell ref="A66:A68"/>
    <mergeCell ref="A69:A71"/>
    <mergeCell ref="B69:B71"/>
    <mergeCell ref="C69:C71"/>
    <mergeCell ref="A72:A74"/>
    <mergeCell ref="B72:B74"/>
    <mergeCell ref="C72:C74"/>
    <mergeCell ref="A75:A77"/>
    <mergeCell ref="B75:B77"/>
    <mergeCell ref="C75:C77"/>
    <mergeCell ref="A227:A229"/>
    <mergeCell ref="B227:B229"/>
    <mergeCell ref="C227:C229"/>
    <mergeCell ref="A230:A232"/>
    <mergeCell ref="B230:B232"/>
    <mergeCell ref="C230:C232"/>
    <mergeCell ref="A88:A90"/>
    <mergeCell ref="B88:B90"/>
    <mergeCell ref="C88:C90"/>
    <mergeCell ref="A91:A93"/>
    <mergeCell ref="B91:B93"/>
    <mergeCell ref="C91:C93"/>
    <mergeCell ref="A98:A100"/>
    <mergeCell ref="B98:B100"/>
    <mergeCell ref="C98:C100"/>
    <mergeCell ref="A101:A103"/>
    <mergeCell ref="B101:B103"/>
    <mergeCell ref="C101:C103"/>
    <mergeCell ref="A124:M124"/>
    <mergeCell ref="A125:A127"/>
    <mergeCell ref="B125:B127"/>
    <mergeCell ref="C125:C127"/>
    <mergeCell ref="A105:M105"/>
    <mergeCell ref="A106:A108"/>
    <mergeCell ref="A233:A235"/>
    <mergeCell ref="B233:B235"/>
    <mergeCell ref="C233:C235"/>
    <mergeCell ref="A246:A248"/>
    <mergeCell ref="B246:B248"/>
    <mergeCell ref="C246:C248"/>
    <mergeCell ref="A249:A251"/>
    <mergeCell ref="B249:B251"/>
    <mergeCell ref="C249:C251"/>
    <mergeCell ref="A239:M239"/>
    <mergeCell ref="A252:A254"/>
    <mergeCell ref="B252:B254"/>
    <mergeCell ref="C252:C254"/>
    <mergeCell ref="A259:A261"/>
    <mergeCell ref="B259:B261"/>
    <mergeCell ref="C259:C261"/>
    <mergeCell ref="A262:A264"/>
    <mergeCell ref="B262:B264"/>
    <mergeCell ref="C262:C264"/>
    <mergeCell ref="A265:A267"/>
    <mergeCell ref="B265:B267"/>
    <mergeCell ref="C265:C267"/>
    <mergeCell ref="A268:A270"/>
    <mergeCell ref="B268:B270"/>
    <mergeCell ref="C268:C270"/>
    <mergeCell ref="A271:A273"/>
    <mergeCell ref="B271:B273"/>
    <mergeCell ref="C271:C273"/>
    <mergeCell ref="A274:A276"/>
    <mergeCell ref="B274:B276"/>
    <mergeCell ref="C274:C276"/>
    <mergeCell ref="A292:M292"/>
    <mergeCell ref="A281:A283"/>
    <mergeCell ref="B281:B283"/>
    <mergeCell ref="C281:C283"/>
    <mergeCell ref="A284:A285"/>
    <mergeCell ref="B284:B285"/>
    <mergeCell ref="C284:C285"/>
    <mergeCell ref="D284:D285"/>
    <mergeCell ref="E284:E285"/>
    <mergeCell ref="F284:F285"/>
    <mergeCell ref="G284:G285"/>
    <mergeCell ref="H284:H285"/>
    <mergeCell ref="I284:I285"/>
    <mergeCell ref="J284:J285"/>
    <mergeCell ref="K284:K285"/>
    <mergeCell ref="L284:L285"/>
    <mergeCell ref="M284:M285"/>
    <mergeCell ref="A320:A322"/>
    <mergeCell ref="B320:B322"/>
    <mergeCell ref="C320:C322"/>
    <mergeCell ref="A328:A330"/>
    <mergeCell ref="B328:B330"/>
    <mergeCell ref="C328:C330"/>
    <mergeCell ref="A293:A295"/>
    <mergeCell ref="B293:B295"/>
    <mergeCell ref="C293:C295"/>
    <mergeCell ref="A307:A309"/>
    <mergeCell ref="B307:B309"/>
    <mergeCell ref="C307:C309"/>
    <mergeCell ref="A315:A317"/>
    <mergeCell ref="B315:B317"/>
    <mergeCell ref="C315:C317"/>
    <mergeCell ref="A313:M313"/>
    <mergeCell ref="A327:M327"/>
    <mergeCell ref="A331:A333"/>
    <mergeCell ref="B331:B333"/>
    <mergeCell ref="C331:C333"/>
    <mergeCell ref="A334:A336"/>
    <mergeCell ref="B334:B336"/>
    <mergeCell ref="C334:C336"/>
    <mergeCell ref="A337:A339"/>
    <mergeCell ref="B337:B339"/>
    <mergeCell ref="C337:C339"/>
    <mergeCell ref="A340:A342"/>
    <mergeCell ref="B340:B342"/>
    <mergeCell ref="C340:C342"/>
    <mergeCell ref="A343:A345"/>
    <mergeCell ref="B343:B345"/>
    <mergeCell ref="C343:C345"/>
    <mergeCell ref="A346:A348"/>
    <mergeCell ref="B346:B348"/>
    <mergeCell ref="C346:C348"/>
    <mergeCell ref="A349:A351"/>
    <mergeCell ref="B349:B351"/>
    <mergeCell ref="C349:C351"/>
    <mergeCell ref="A352:A354"/>
    <mergeCell ref="B352:B354"/>
    <mergeCell ref="C352:C354"/>
    <mergeCell ref="A355:A357"/>
    <mergeCell ref="B355:B357"/>
    <mergeCell ref="C355:C357"/>
  </mergeCells>
  <printOptions/>
  <pageMargins left="0.7" right="0.7" top="0.75" bottom="0.75" header="0.3" footer="0.3"/>
  <pageSetup horizontalDpi="600" verticalDpi="6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2:I39"/>
  <sheetViews>
    <sheetView zoomScalePageLayoutView="0" workbookViewId="0" topLeftCell="A1">
      <selection activeCell="B19" sqref="B19"/>
    </sheetView>
  </sheetViews>
  <sheetFormatPr defaultColWidth="9.140625" defaultRowHeight="15"/>
  <cols>
    <col min="1" max="1" width="7.140625" style="0" customWidth="1"/>
    <col min="2" max="2" width="17.28125" style="0" customWidth="1"/>
    <col min="3" max="3" width="24.00390625" style="0" customWidth="1"/>
    <col min="4" max="4" width="13.7109375" style="0" customWidth="1"/>
    <col min="5" max="5" width="17.140625" style="0" customWidth="1"/>
    <col min="6" max="6" width="21.140625" style="0" customWidth="1"/>
    <col min="7" max="7" width="16.421875" style="0" customWidth="1"/>
    <col min="8" max="8" width="18.28125" style="0" customWidth="1"/>
    <col min="9" max="9" width="14.140625" style="0" customWidth="1"/>
  </cols>
  <sheetData>
    <row r="2" spans="1:7" ht="33" customHeight="1">
      <c r="A2" s="359" t="s">
        <v>22</v>
      </c>
      <c r="B2" s="359"/>
      <c r="C2" s="359"/>
      <c r="D2" s="359"/>
      <c r="E2" s="359"/>
      <c r="F2" s="359"/>
      <c r="G2" s="359"/>
    </row>
    <row r="4" spans="1:9" ht="63">
      <c r="A4" s="84" t="s">
        <v>0</v>
      </c>
      <c r="B4" s="231" t="s">
        <v>11</v>
      </c>
      <c r="C4" s="231" t="s">
        <v>12</v>
      </c>
      <c r="D4" s="231" t="s">
        <v>13</v>
      </c>
      <c r="E4" s="231" t="s">
        <v>14</v>
      </c>
      <c r="F4" s="231" t="s">
        <v>733</v>
      </c>
      <c r="G4" s="229" t="s">
        <v>734</v>
      </c>
      <c r="H4" s="231" t="s">
        <v>15</v>
      </c>
      <c r="I4" s="231" t="s">
        <v>16</v>
      </c>
    </row>
    <row r="5" spans="1:9" ht="15.75">
      <c r="A5" s="360" t="s">
        <v>17</v>
      </c>
      <c r="B5" s="360"/>
      <c r="C5" s="360"/>
      <c r="D5" s="360"/>
      <c r="E5" s="360"/>
      <c r="F5" s="360"/>
      <c r="G5" s="360"/>
      <c r="H5" s="360"/>
      <c r="I5" s="360"/>
    </row>
    <row r="6" spans="1:9" ht="78.75">
      <c r="A6" s="213">
        <v>1</v>
      </c>
      <c r="B6" s="214" t="s">
        <v>505</v>
      </c>
      <c r="C6" s="214" t="s">
        <v>506</v>
      </c>
      <c r="D6" s="214" t="s">
        <v>507</v>
      </c>
      <c r="E6" s="214" t="s">
        <v>303</v>
      </c>
      <c r="F6" s="214">
        <v>2419.76</v>
      </c>
      <c r="G6" s="214">
        <v>2419.76</v>
      </c>
      <c r="H6" s="214" t="s">
        <v>508</v>
      </c>
      <c r="I6" s="214" t="s">
        <v>509</v>
      </c>
    </row>
    <row r="7" spans="1:9" ht="47.25">
      <c r="A7" s="213">
        <v>2</v>
      </c>
      <c r="B7" s="214" t="s">
        <v>510</v>
      </c>
      <c r="C7" s="214" t="s">
        <v>511</v>
      </c>
      <c r="D7" s="214" t="s">
        <v>512</v>
      </c>
      <c r="E7" s="214" t="s">
        <v>303</v>
      </c>
      <c r="F7" s="214">
        <v>750</v>
      </c>
      <c r="G7" s="214">
        <v>750</v>
      </c>
      <c r="H7" s="214" t="s">
        <v>508</v>
      </c>
      <c r="I7" s="214" t="s">
        <v>509</v>
      </c>
    </row>
    <row r="8" spans="1:9" ht="48" customHeight="1">
      <c r="A8" s="213">
        <v>3</v>
      </c>
      <c r="B8" s="250" t="s">
        <v>510</v>
      </c>
      <c r="C8" s="214" t="s">
        <v>513</v>
      </c>
      <c r="D8" s="214" t="s">
        <v>512</v>
      </c>
      <c r="E8" s="214" t="s">
        <v>372</v>
      </c>
      <c r="F8" s="214">
        <v>300</v>
      </c>
      <c r="G8" s="214">
        <v>300</v>
      </c>
      <c r="H8" s="214" t="s">
        <v>508</v>
      </c>
      <c r="I8" s="214" t="s">
        <v>509</v>
      </c>
    </row>
    <row r="9" spans="1:9" ht="47.25">
      <c r="A9" s="213">
        <v>4</v>
      </c>
      <c r="B9" s="214" t="s">
        <v>514</v>
      </c>
      <c r="C9" s="214" t="s">
        <v>515</v>
      </c>
      <c r="D9" s="214" t="s">
        <v>516</v>
      </c>
      <c r="E9" s="214" t="s">
        <v>303</v>
      </c>
      <c r="F9" s="214">
        <v>100</v>
      </c>
      <c r="G9" s="214">
        <v>100</v>
      </c>
      <c r="H9" s="214" t="s">
        <v>508</v>
      </c>
      <c r="I9" s="214" t="s">
        <v>509</v>
      </c>
    </row>
    <row r="10" spans="1:9" ht="78.75">
      <c r="A10" s="213">
        <v>5</v>
      </c>
      <c r="B10" s="214" t="s">
        <v>517</v>
      </c>
      <c r="C10" s="214" t="s">
        <v>518</v>
      </c>
      <c r="D10" s="214">
        <v>2013</v>
      </c>
      <c r="E10" s="214" t="s">
        <v>519</v>
      </c>
      <c r="F10" s="214" t="s">
        <v>474</v>
      </c>
      <c r="G10" s="214" t="s">
        <v>474</v>
      </c>
      <c r="H10" s="214" t="s">
        <v>508</v>
      </c>
      <c r="I10" s="214" t="s">
        <v>509</v>
      </c>
    </row>
    <row r="11" spans="1:9" s="83" customFormat="1" ht="78.75">
      <c r="A11" s="213">
        <v>6</v>
      </c>
      <c r="B11" s="214" t="s">
        <v>517</v>
      </c>
      <c r="C11" s="214" t="s">
        <v>520</v>
      </c>
      <c r="D11" s="214">
        <v>2013</v>
      </c>
      <c r="E11" s="214" t="s">
        <v>482</v>
      </c>
      <c r="F11" s="214" t="s">
        <v>474</v>
      </c>
      <c r="G11" s="214" t="s">
        <v>474</v>
      </c>
      <c r="H11" s="214" t="s">
        <v>508</v>
      </c>
      <c r="I11" s="214" t="s">
        <v>509</v>
      </c>
    </row>
    <row r="12" spans="1:9" s="83" customFormat="1" ht="63">
      <c r="A12" s="213">
        <v>7</v>
      </c>
      <c r="B12" s="214" t="s">
        <v>688</v>
      </c>
      <c r="C12" s="214" t="s">
        <v>689</v>
      </c>
      <c r="D12" s="214" t="s">
        <v>690</v>
      </c>
      <c r="E12" s="214" t="s">
        <v>303</v>
      </c>
      <c r="F12" s="214">
        <v>500</v>
      </c>
      <c r="G12" s="214">
        <v>500</v>
      </c>
      <c r="H12" s="214" t="s">
        <v>508</v>
      </c>
      <c r="I12" s="214" t="s">
        <v>509</v>
      </c>
    </row>
    <row r="13" spans="1:9" s="83" customFormat="1" ht="110.25">
      <c r="A13" s="213">
        <v>8</v>
      </c>
      <c r="B13" s="214" t="s">
        <v>514</v>
      </c>
      <c r="C13" s="214" t="s">
        <v>691</v>
      </c>
      <c r="D13" s="214" t="s">
        <v>692</v>
      </c>
      <c r="E13" s="214" t="s">
        <v>693</v>
      </c>
      <c r="F13" s="214">
        <v>750</v>
      </c>
      <c r="G13" s="214">
        <v>750</v>
      </c>
      <c r="H13" s="214" t="s">
        <v>508</v>
      </c>
      <c r="I13" s="214" t="s">
        <v>509</v>
      </c>
    </row>
    <row r="14" spans="1:9" ht="63">
      <c r="A14" s="213">
        <v>9</v>
      </c>
      <c r="B14" s="214" t="s">
        <v>514</v>
      </c>
      <c r="C14" s="214" t="s">
        <v>694</v>
      </c>
      <c r="D14" s="214" t="s">
        <v>512</v>
      </c>
      <c r="E14" s="214" t="s">
        <v>695</v>
      </c>
      <c r="F14" s="214">
        <v>387.8</v>
      </c>
      <c r="G14" s="214">
        <v>387.8</v>
      </c>
      <c r="H14" s="214" t="s">
        <v>508</v>
      </c>
      <c r="I14" s="214" t="s">
        <v>509</v>
      </c>
    </row>
    <row r="15" spans="1:9" ht="15.75">
      <c r="A15" s="360" t="s">
        <v>21</v>
      </c>
      <c r="B15" s="360"/>
      <c r="C15" s="360"/>
      <c r="D15" s="360"/>
      <c r="E15" s="360"/>
      <c r="F15" s="360"/>
      <c r="G15" s="360"/>
      <c r="H15" s="360"/>
      <c r="I15" s="360"/>
    </row>
    <row r="16" spans="1:9" s="83" customFormat="1" ht="31.5">
      <c r="A16" s="84">
        <v>1</v>
      </c>
      <c r="B16" s="231" t="s">
        <v>510</v>
      </c>
      <c r="C16" s="231" t="s">
        <v>521</v>
      </c>
      <c r="D16" s="231" t="s">
        <v>522</v>
      </c>
      <c r="E16" s="231" t="s">
        <v>523</v>
      </c>
      <c r="F16" s="231">
        <v>378</v>
      </c>
      <c r="G16" s="231">
        <v>378</v>
      </c>
      <c r="H16" s="231" t="s">
        <v>508</v>
      </c>
      <c r="I16" s="231" t="s">
        <v>509</v>
      </c>
    </row>
    <row r="17" spans="1:9" s="83" customFormat="1" ht="47.25">
      <c r="A17" s="84">
        <v>2</v>
      </c>
      <c r="B17" s="231" t="s">
        <v>510</v>
      </c>
      <c r="C17" s="231" t="s">
        <v>524</v>
      </c>
      <c r="D17" s="231" t="s">
        <v>522</v>
      </c>
      <c r="E17" s="231" t="s">
        <v>525</v>
      </c>
      <c r="F17" s="231">
        <v>450</v>
      </c>
      <c r="G17" s="231">
        <v>35</v>
      </c>
      <c r="H17" s="231" t="s">
        <v>526</v>
      </c>
      <c r="I17" s="231" t="s">
        <v>527</v>
      </c>
    </row>
    <row r="18" spans="1:9" s="83" customFormat="1" ht="63">
      <c r="A18" s="231">
        <v>3</v>
      </c>
      <c r="B18" s="85" t="s">
        <v>510</v>
      </c>
      <c r="C18" s="85" t="s">
        <v>528</v>
      </c>
      <c r="D18" s="231" t="s">
        <v>529</v>
      </c>
      <c r="E18" s="85" t="s">
        <v>303</v>
      </c>
      <c r="F18" s="231">
        <v>378</v>
      </c>
      <c r="G18" s="231">
        <v>378</v>
      </c>
      <c r="H18" s="86" t="s">
        <v>526</v>
      </c>
      <c r="I18" s="85" t="s">
        <v>527</v>
      </c>
    </row>
    <row r="19" spans="1:9" s="83" customFormat="1" ht="141.75">
      <c r="A19" s="84">
        <v>4</v>
      </c>
      <c r="B19" s="231" t="s">
        <v>530</v>
      </c>
      <c r="C19" s="85" t="s">
        <v>531</v>
      </c>
      <c r="D19" s="231" t="s">
        <v>532</v>
      </c>
      <c r="E19" s="85" t="s">
        <v>303</v>
      </c>
      <c r="F19" s="231">
        <v>8990</v>
      </c>
      <c r="G19" s="231">
        <v>2627.8</v>
      </c>
      <c r="H19" s="85" t="s">
        <v>533</v>
      </c>
      <c r="I19" s="85" t="s">
        <v>509</v>
      </c>
    </row>
    <row r="20" spans="1:9" s="83" customFormat="1" ht="91.5" customHeight="1">
      <c r="A20" s="84">
        <v>5</v>
      </c>
      <c r="B20" s="231" t="s">
        <v>510</v>
      </c>
      <c r="C20" s="85" t="s">
        <v>534</v>
      </c>
      <c r="D20" s="231" t="s">
        <v>535</v>
      </c>
      <c r="E20" s="85" t="s">
        <v>303</v>
      </c>
      <c r="F20" s="231">
        <v>1077.18</v>
      </c>
      <c r="G20" s="231">
        <v>1077.18</v>
      </c>
      <c r="H20" s="85" t="s">
        <v>508</v>
      </c>
      <c r="I20" s="85" t="s">
        <v>509</v>
      </c>
    </row>
    <row r="21" spans="1:9" s="83" customFormat="1" ht="63">
      <c r="A21" s="231">
        <v>6</v>
      </c>
      <c r="B21" s="231" t="s">
        <v>510</v>
      </c>
      <c r="C21" s="85" t="s">
        <v>536</v>
      </c>
      <c r="D21" s="231" t="s">
        <v>537</v>
      </c>
      <c r="E21" s="85" t="s">
        <v>372</v>
      </c>
      <c r="F21" s="231">
        <v>900</v>
      </c>
      <c r="G21" s="231">
        <v>265</v>
      </c>
      <c r="H21" s="85" t="s">
        <v>538</v>
      </c>
      <c r="I21" s="85" t="s">
        <v>509</v>
      </c>
    </row>
    <row r="22" spans="1:9" s="83" customFormat="1" ht="78.75">
      <c r="A22" s="84">
        <v>7</v>
      </c>
      <c r="B22" s="231" t="s">
        <v>539</v>
      </c>
      <c r="C22" s="85" t="s">
        <v>540</v>
      </c>
      <c r="D22" s="231" t="s">
        <v>541</v>
      </c>
      <c r="E22" s="85" t="s">
        <v>372</v>
      </c>
      <c r="F22" s="231">
        <v>200</v>
      </c>
      <c r="G22" s="231">
        <v>200</v>
      </c>
      <c r="H22" s="85" t="s">
        <v>508</v>
      </c>
      <c r="I22" s="85" t="s">
        <v>509</v>
      </c>
    </row>
    <row r="23" spans="1:9" s="83" customFormat="1" ht="78.75">
      <c r="A23" s="84">
        <v>8</v>
      </c>
      <c r="B23" s="231" t="s">
        <v>542</v>
      </c>
      <c r="C23" s="85" t="s">
        <v>543</v>
      </c>
      <c r="D23" s="231" t="s">
        <v>544</v>
      </c>
      <c r="E23" s="85" t="s">
        <v>363</v>
      </c>
      <c r="F23" s="231">
        <v>150</v>
      </c>
      <c r="G23" s="231">
        <v>100</v>
      </c>
      <c r="H23" s="85" t="s">
        <v>545</v>
      </c>
      <c r="I23" s="85" t="s">
        <v>509</v>
      </c>
    </row>
    <row r="24" spans="1:9" s="83" customFormat="1" ht="173.25">
      <c r="A24" s="231">
        <v>9</v>
      </c>
      <c r="B24" s="231" t="s">
        <v>546</v>
      </c>
      <c r="C24" s="85" t="s">
        <v>547</v>
      </c>
      <c r="D24" s="231" t="s">
        <v>548</v>
      </c>
      <c r="E24" s="85" t="s">
        <v>303</v>
      </c>
      <c r="F24" s="231">
        <v>4900</v>
      </c>
      <c r="G24" s="231">
        <v>692.8</v>
      </c>
      <c r="H24" s="85" t="s">
        <v>697</v>
      </c>
      <c r="I24" s="85" t="s">
        <v>509</v>
      </c>
    </row>
    <row r="25" spans="1:9" s="83" customFormat="1" ht="117.75" customHeight="1">
      <c r="A25" s="84">
        <v>10</v>
      </c>
      <c r="B25" s="231" t="s">
        <v>546</v>
      </c>
      <c r="C25" s="85" t="s">
        <v>549</v>
      </c>
      <c r="D25" s="231" t="s">
        <v>550</v>
      </c>
      <c r="E25" s="85" t="s">
        <v>303</v>
      </c>
      <c r="F25" s="231">
        <v>387.8</v>
      </c>
      <c r="G25" s="231">
        <v>387.8</v>
      </c>
      <c r="H25" s="85" t="s">
        <v>508</v>
      </c>
      <c r="I25" s="85" t="s">
        <v>509</v>
      </c>
    </row>
    <row r="26" spans="1:9" s="83" customFormat="1" ht="47.25">
      <c r="A26" s="84">
        <v>11</v>
      </c>
      <c r="B26" s="231" t="s">
        <v>546</v>
      </c>
      <c r="C26" s="85" t="s">
        <v>551</v>
      </c>
      <c r="D26" s="231" t="s">
        <v>552</v>
      </c>
      <c r="E26" s="85" t="s">
        <v>303</v>
      </c>
      <c r="F26" s="231">
        <v>3000</v>
      </c>
      <c r="G26" s="231">
        <v>827</v>
      </c>
      <c r="H26" s="85" t="s">
        <v>538</v>
      </c>
      <c r="I26" s="85" t="s">
        <v>509</v>
      </c>
    </row>
    <row r="27" spans="1:9" s="83" customFormat="1" ht="47.25">
      <c r="A27" s="231">
        <v>12</v>
      </c>
      <c r="B27" s="231" t="s">
        <v>546</v>
      </c>
      <c r="C27" s="85" t="s">
        <v>553</v>
      </c>
      <c r="D27" s="231" t="s">
        <v>529</v>
      </c>
      <c r="E27" s="85" t="s">
        <v>525</v>
      </c>
      <c r="F27" s="231">
        <v>1750</v>
      </c>
      <c r="G27" s="231">
        <v>1613.14</v>
      </c>
      <c r="H27" s="85" t="s">
        <v>538</v>
      </c>
      <c r="I27" s="85" t="s">
        <v>509</v>
      </c>
    </row>
    <row r="28" spans="1:9" s="83" customFormat="1" ht="47.25">
      <c r="A28" s="84">
        <v>13</v>
      </c>
      <c r="B28" s="231" t="s">
        <v>546</v>
      </c>
      <c r="C28" s="85" t="s">
        <v>554</v>
      </c>
      <c r="D28" s="231" t="s">
        <v>529</v>
      </c>
      <c r="E28" s="85" t="s">
        <v>303</v>
      </c>
      <c r="F28" s="231">
        <v>500</v>
      </c>
      <c r="G28" s="231">
        <v>280</v>
      </c>
      <c r="H28" s="85" t="s">
        <v>555</v>
      </c>
      <c r="I28" s="85" t="s">
        <v>509</v>
      </c>
    </row>
    <row r="29" spans="1:9" s="83" customFormat="1" ht="47.25">
      <c r="A29" s="84">
        <v>14</v>
      </c>
      <c r="B29" s="231" t="s">
        <v>546</v>
      </c>
      <c r="C29" s="85" t="s">
        <v>556</v>
      </c>
      <c r="D29" s="231" t="s">
        <v>557</v>
      </c>
      <c r="E29" s="85" t="s">
        <v>303</v>
      </c>
      <c r="F29" s="231">
        <v>12591.35</v>
      </c>
      <c r="G29" s="231">
        <v>932</v>
      </c>
      <c r="H29" s="85" t="s">
        <v>538</v>
      </c>
      <c r="I29" s="85" t="s">
        <v>509</v>
      </c>
    </row>
    <row r="30" spans="1:9" s="83" customFormat="1" ht="78.75">
      <c r="A30" s="231">
        <v>15</v>
      </c>
      <c r="B30" s="231" t="s">
        <v>514</v>
      </c>
      <c r="C30" s="85" t="s">
        <v>558</v>
      </c>
      <c r="D30" s="231" t="s">
        <v>559</v>
      </c>
      <c r="E30" s="85" t="s">
        <v>303</v>
      </c>
      <c r="F30" s="231">
        <v>800</v>
      </c>
      <c r="G30" s="231">
        <v>800</v>
      </c>
      <c r="H30" s="85" t="s">
        <v>538</v>
      </c>
      <c r="I30" s="85" t="s">
        <v>509</v>
      </c>
    </row>
    <row r="31" spans="1:9" s="83" customFormat="1" ht="81" customHeight="1">
      <c r="A31" s="84">
        <v>16</v>
      </c>
      <c r="B31" s="231" t="s">
        <v>514</v>
      </c>
      <c r="C31" s="85" t="s">
        <v>560</v>
      </c>
      <c r="D31" s="231" t="s">
        <v>735</v>
      </c>
      <c r="E31" s="85" t="s">
        <v>303</v>
      </c>
      <c r="F31" s="231">
        <v>750</v>
      </c>
      <c r="G31" s="231">
        <v>728.7</v>
      </c>
      <c r="H31" s="85" t="s">
        <v>696</v>
      </c>
      <c r="I31" s="85" t="s">
        <v>509</v>
      </c>
    </row>
    <row r="32" spans="1:9" s="83" customFormat="1" ht="78.75">
      <c r="A32" s="84">
        <v>17</v>
      </c>
      <c r="B32" s="231" t="s">
        <v>561</v>
      </c>
      <c r="C32" s="85" t="s">
        <v>562</v>
      </c>
      <c r="D32" s="231" t="s">
        <v>563</v>
      </c>
      <c r="E32" s="85" t="s">
        <v>564</v>
      </c>
      <c r="F32" s="231">
        <v>340</v>
      </c>
      <c r="G32" s="231">
        <v>107.53</v>
      </c>
      <c r="H32" s="85" t="s">
        <v>508</v>
      </c>
      <c r="I32" s="85" t="s">
        <v>509</v>
      </c>
    </row>
    <row r="33" spans="1:9" s="83" customFormat="1" ht="282.75" customHeight="1">
      <c r="A33" s="231">
        <v>18</v>
      </c>
      <c r="B33" s="231" t="s">
        <v>565</v>
      </c>
      <c r="C33" s="85" t="s">
        <v>566</v>
      </c>
      <c r="D33" s="231" t="s">
        <v>529</v>
      </c>
      <c r="E33" s="85" t="s">
        <v>303</v>
      </c>
      <c r="F33" s="231" t="s">
        <v>474</v>
      </c>
      <c r="G33" s="231" t="s">
        <v>474</v>
      </c>
      <c r="H33" s="85" t="s">
        <v>538</v>
      </c>
      <c r="I33" s="85" t="s">
        <v>509</v>
      </c>
    </row>
    <row r="34" spans="1:9" s="83" customFormat="1" ht="63">
      <c r="A34" s="84">
        <v>19</v>
      </c>
      <c r="B34" s="231" t="s">
        <v>565</v>
      </c>
      <c r="C34" s="85" t="s">
        <v>567</v>
      </c>
      <c r="D34" s="231" t="s">
        <v>529</v>
      </c>
      <c r="E34" s="85" t="s">
        <v>303</v>
      </c>
      <c r="F34" s="231" t="s">
        <v>474</v>
      </c>
      <c r="G34" s="231" t="s">
        <v>474</v>
      </c>
      <c r="H34" s="85" t="s">
        <v>538</v>
      </c>
      <c r="I34" s="85" t="s">
        <v>509</v>
      </c>
    </row>
    <row r="35" spans="1:9" s="83" customFormat="1" ht="47.25">
      <c r="A35" s="84">
        <v>20</v>
      </c>
      <c r="B35" s="231" t="s">
        <v>736</v>
      </c>
      <c r="C35" s="85" t="s">
        <v>698</v>
      </c>
      <c r="D35" s="231" t="s">
        <v>699</v>
      </c>
      <c r="E35" s="85" t="s">
        <v>700</v>
      </c>
      <c r="F35" s="231">
        <v>180</v>
      </c>
      <c r="G35" s="231">
        <v>70</v>
      </c>
      <c r="H35" s="85" t="s">
        <v>538</v>
      </c>
      <c r="I35" s="85" t="s">
        <v>509</v>
      </c>
    </row>
    <row r="36" spans="1:9" s="83" customFormat="1" ht="94.5">
      <c r="A36" s="231">
        <v>21</v>
      </c>
      <c r="B36" s="231" t="s">
        <v>737</v>
      </c>
      <c r="C36" s="85" t="s">
        <v>702</v>
      </c>
      <c r="D36" s="231" t="s">
        <v>552</v>
      </c>
      <c r="E36" s="85" t="s">
        <v>700</v>
      </c>
      <c r="F36" s="231">
        <v>50</v>
      </c>
      <c r="G36" s="231">
        <v>13</v>
      </c>
      <c r="H36" s="85" t="s">
        <v>738</v>
      </c>
      <c r="I36" s="85" t="s">
        <v>509</v>
      </c>
    </row>
    <row r="37" spans="1:9" ht="157.5">
      <c r="A37" s="84">
        <v>22</v>
      </c>
      <c r="B37" s="231" t="s">
        <v>510</v>
      </c>
      <c r="C37" s="85" t="s">
        <v>704</v>
      </c>
      <c r="D37" s="231" t="s">
        <v>705</v>
      </c>
      <c r="E37" s="85" t="s">
        <v>706</v>
      </c>
      <c r="F37" s="231">
        <v>78</v>
      </c>
      <c r="G37" s="231">
        <v>42.6</v>
      </c>
      <c r="H37" s="85" t="s">
        <v>707</v>
      </c>
      <c r="I37" s="215" t="s">
        <v>509</v>
      </c>
    </row>
    <row r="38" spans="1:7" ht="47.25">
      <c r="A38" s="209">
        <v>23</v>
      </c>
      <c r="B38" s="231" t="s">
        <v>701</v>
      </c>
      <c r="C38" s="85" t="s">
        <v>702</v>
      </c>
      <c r="D38" s="209" t="s">
        <v>552</v>
      </c>
      <c r="E38" s="85" t="s">
        <v>700</v>
      </c>
      <c r="F38" s="85" t="s">
        <v>703</v>
      </c>
      <c r="G38" s="209" t="s">
        <v>509</v>
      </c>
    </row>
    <row r="39" spans="1:7" ht="126">
      <c r="A39" s="209">
        <v>24</v>
      </c>
      <c r="B39" s="231" t="s">
        <v>510</v>
      </c>
      <c r="C39" s="85" t="s">
        <v>704</v>
      </c>
      <c r="D39" s="209" t="s">
        <v>705</v>
      </c>
      <c r="E39" s="85" t="s">
        <v>706</v>
      </c>
      <c r="F39" s="85" t="s">
        <v>707</v>
      </c>
      <c r="G39" s="209" t="s">
        <v>509</v>
      </c>
    </row>
  </sheetData>
  <sheetProtection/>
  <mergeCells count="3">
    <mergeCell ref="A2:G2"/>
    <mergeCell ref="A5:I5"/>
    <mergeCell ref="A15:I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150"/>
  <sheetViews>
    <sheetView zoomScalePageLayoutView="0" workbookViewId="0" topLeftCell="A1">
      <selection activeCell="M2" sqref="M2"/>
    </sheetView>
  </sheetViews>
  <sheetFormatPr defaultColWidth="9.140625" defaultRowHeight="15"/>
  <cols>
    <col min="1" max="1" width="5.57421875" style="0" customWidth="1"/>
    <col min="2" max="2" width="25.28125" style="0" customWidth="1"/>
    <col min="3" max="3" width="15.00390625" style="0" customWidth="1"/>
    <col min="4" max="4" width="15.00390625" style="83" customWidth="1"/>
    <col min="5" max="5" width="9.57421875" style="0" customWidth="1"/>
    <col min="6" max="6" width="9.140625" style="27" customWidth="1"/>
    <col min="7" max="7" width="11.8515625" style="0" bestFit="1" customWidth="1"/>
    <col min="8" max="8" width="14.421875" style="0" customWidth="1"/>
    <col min="9" max="9" width="12.140625" style="0" customWidth="1"/>
    <col min="10" max="10" width="11.57421875" style="0" customWidth="1"/>
  </cols>
  <sheetData>
    <row r="2" spans="1:9" ht="33.75" customHeight="1">
      <c r="A2" s="370" t="s">
        <v>708</v>
      </c>
      <c r="B2" s="370"/>
      <c r="C2" s="370"/>
      <c r="D2" s="370"/>
      <c r="E2" s="370"/>
      <c r="F2" s="370"/>
      <c r="G2" s="370"/>
      <c r="H2" s="370"/>
      <c r="I2" s="370"/>
    </row>
    <row r="4" spans="1:10" ht="34.5" customHeight="1">
      <c r="A4" s="365" t="s">
        <v>0</v>
      </c>
      <c r="B4" s="365" t="s">
        <v>23</v>
      </c>
      <c r="C4" s="365" t="s">
        <v>24</v>
      </c>
      <c r="D4" s="371" t="s">
        <v>717</v>
      </c>
      <c r="E4" s="365" t="s">
        <v>716</v>
      </c>
      <c r="F4" s="365" t="s">
        <v>471</v>
      </c>
      <c r="G4" s="365"/>
      <c r="H4" s="365" t="s">
        <v>26</v>
      </c>
      <c r="I4" s="365" t="s">
        <v>472</v>
      </c>
      <c r="J4" s="365" t="s">
        <v>718</v>
      </c>
    </row>
    <row r="5" spans="1:10" ht="15.75">
      <c r="A5" s="365"/>
      <c r="B5" s="365"/>
      <c r="C5" s="365"/>
      <c r="D5" s="281"/>
      <c r="E5" s="365"/>
      <c r="F5" s="237" t="s">
        <v>4</v>
      </c>
      <c r="G5" s="8" t="s">
        <v>5</v>
      </c>
      <c r="H5" s="365"/>
      <c r="I5" s="365"/>
      <c r="J5" s="365"/>
    </row>
    <row r="6" spans="1:10" ht="15.75">
      <c r="A6" s="4">
        <v>1</v>
      </c>
      <c r="B6" s="4">
        <v>2</v>
      </c>
      <c r="C6" s="4">
        <v>3</v>
      </c>
      <c r="D6" s="225">
        <v>5</v>
      </c>
      <c r="E6" s="225">
        <v>6</v>
      </c>
      <c r="F6" s="26">
        <v>7</v>
      </c>
      <c r="G6" s="225">
        <v>8</v>
      </c>
      <c r="H6" s="225">
        <v>8</v>
      </c>
      <c r="I6" s="4">
        <v>8</v>
      </c>
      <c r="J6" s="232"/>
    </row>
    <row r="7" spans="1:10" ht="15.75">
      <c r="A7" s="288" t="s">
        <v>27</v>
      </c>
      <c r="B7" s="288"/>
      <c r="C7" s="288"/>
      <c r="D7" s="288"/>
      <c r="E7" s="288"/>
      <c r="F7" s="288"/>
      <c r="G7" s="288"/>
      <c r="H7" s="288"/>
      <c r="I7" s="288"/>
      <c r="J7" s="232"/>
    </row>
    <row r="8" spans="1:10" ht="63.75" customHeight="1">
      <c r="A8" s="4" t="s">
        <v>18</v>
      </c>
      <c r="B8" s="6" t="s">
        <v>28</v>
      </c>
      <c r="C8" s="227" t="s">
        <v>29</v>
      </c>
      <c r="D8" s="231">
        <v>156.9</v>
      </c>
      <c r="E8" s="216">
        <v>163.5</v>
      </c>
      <c r="F8" s="236">
        <v>166.2</v>
      </c>
      <c r="G8" s="216">
        <v>171.4</v>
      </c>
      <c r="H8" s="212">
        <f>G8/F8*100</f>
        <v>103.12876052948256</v>
      </c>
      <c r="I8" s="212">
        <f>G8/E8*100</f>
        <v>104.83180428134557</v>
      </c>
      <c r="J8" s="228">
        <f>G8/D8*100</f>
        <v>109.24155513065648</v>
      </c>
    </row>
    <row r="9" spans="1:10" ht="80.25" customHeight="1">
      <c r="A9" s="4" t="s">
        <v>19</v>
      </c>
      <c r="B9" s="9" t="s">
        <v>30</v>
      </c>
      <c r="C9" s="60" t="s">
        <v>31</v>
      </c>
      <c r="D9" s="231">
        <v>14.8</v>
      </c>
      <c r="E9" s="216">
        <v>14.3</v>
      </c>
      <c r="F9" s="236">
        <v>13.7</v>
      </c>
      <c r="G9" s="216">
        <v>14.8</v>
      </c>
      <c r="H9" s="212">
        <f aca="true" t="shared" si="0" ref="H9:H22">G9/F9*100</f>
        <v>108.02919708029196</v>
      </c>
      <c r="I9" s="212">
        <f aca="true" t="shared" si="1" ref="I9:I22">G9/E9*100</f>
        <v>103.4965034965035</v>
      </c>
      <c r="J9" s="228">
        <f aca="true" t="shared" si="2" ref="J9:J22">G9/D9*100</f>
        <v>100</v>
      </c>
    </row>
    <row r="10" spans="1:10" ht="63" customHeight="1">
      <c r="A10" s="4" t="s">
        <v>20</v>
      </c>
      <c r="B10" s="9" t="s">
        <v>32</v>
      </c>
      <c r="C10" s="60" t="s">
        <v>33</v>
      </c>
      <c r="D10" s="231">
        <v>10.8</v>
      </c>
      <c r="E10" s="216">
        <v>11.2</v>
      </c>
      <c r="F10" s="236">
        <v>10.3</v>
      </c>
      <c r="G10" s="216">
        <v>12</v>
      </c>
      <c r="H10" s="212">
        <f t="shared" si="0"/>
        <v>116.50485436893203</v>
      </c>
      <c r="I10" s="212">
        <f t="shared" si="1"/>
        <v>107.14285714285714</v>
      </c>
      <c r="J10" s="228">
        <f t="shared" si="2"/>
        <v>111.1111111111111</v>
      </c>
    </row>
    <row r="11" spans="1:10" ht="47.25" customHeight="1">
      <c r="A11" s="4" t="s">
        <v>34</v>
      </c>
      <c r="B11" s="6" t="s">
        <v>35</v>
      </c>
      <c r="C11" s="227" t="s">
        <v>36</v>
      </c>
      <c r="D11" s="241">
        <v>76.8</v>
      </c>
      <c r="E11" s="216">
        <v>77.3</v>
      </c>
      <c r="F11" s="236">
        <v>78.7</v>
      </c>
      <c r="G11" s="216">
        <v>77.5</v>
      </c>
      <c r="H11" s="212">
        <f t="shared" si="0"/>
        <v>98.47522236340534</v>
      </c>
      <c r="I11" s="212">
        <f t="shared" si="1"/>
        <v>100.25873221216042</v>
      </c>
      <c r="J11" s="228">
        <f t="shared" si="2"/>
        <v>100.91145833333334</v>
      </c>
    </row>
    <row r="12" spans="1:10" ht="47.25" customHeight="1">
      <c r="A12" s="4" t="s">
        <v>37</v>
      </c>
      <c r="B12" s="6" t="s">
        <v>38</v>
      </c>
      <c r="C12" s="227" t="s">
        <v>39</v>
      </c>
      <c r="D12" s="241">
        <v>21163.1</v>
      </c>
      <c r="E12" s="216">
        <v>23513</v>
      </c>
      <c r="F12" s="236">
        <v>24660.3</v>
      </c>
      <c r="G12" s="216">
        <v>25687</v>
      </c>
      <c r="H12" s="212">
        <f t="shared" si="0"/>
        <v>104.16337189734108</v>
      </c>
      <c r="I12" s="212">
        <f t="shared" si="1"/>
        <v>109.24594904946201</v>
      </c>
      <c r="J12" s="228">
        <f t="shared" si="2"/>
        <v>121.37635790597787</v>
      </c>
    </row>
    <row r="13" spans="1:10" ht="63">
      <c r="A13" s="4" t="s">
        <v>40</v>
      </c>
      <c r="B13" s="233" t="s">
        <v>473</v>
      </c>
      <c r="C13" s="227" t="s">
        <v>50</v>
      </c>
      <c r="D13" s="241">
        <v>108.7</v>
      </c>
      <c r="E13" s="216">
        <v>103.8</v>
      </c>
      <c r="F13" s="236">
        <v>104.7</v>
      </c>
      <c r="G13" s="216">
        <v>104</v>
      </c>
      <c r="H13" s="212">
        <f t="shared" si="0"/>
        <v>99.33142311365806</v>
      </c>
      <c r="I13" s="212">
        <f t="shared" si="1"/>
        <v>100.1926782273603</v>
      </c>
      <c r="J13" s="228">
        <f t="shared" si="2"/>
        <v>95.67617295308187</v>
      </c>
    </row>
    <row r="14" spans="1:10" ht="47.25">
      <c r="A14" s="321" t="s">
        <v>41</v>
      </c>
      <c r="B14" s="6" t="s">
        <v>53</v>
      </c>
      <c r="C14" s="227"/>
      <c r="D14" s="241"/>
      <c r="E14" s="216"/>
      <c r="F14" s="238"/>
      <c r="G14" s="216"/>
      <c r="H14" s="212"/>
      <c r="I14" s="212"/>
      <c r="J14" s="232"/>
    </row>
    <row r="15" spans="1:10" ht="15.75">
      <c r="A15" s="364"/>
      <c r="B15" s="6" t="s">
        <v>42</v>
      </c>
      <c r="C15" s="227" t="s">
        <v>39</v>
      </c>
      <c r="D15" s="241">
        <v>20871</v>
      </c>
      <c r="E15" s="216">
        <v>25864</v>
      </c>
      <c r="F15" s="236">
        <v>21920</v>
      </c>
      <c r="G15" s="216">
        <v>27817</v>
      </c>
      <c r="H15" s="212">
        <f t="shared" si="0"/>
        <v>126.90237226277372</v>
      </c>
      <c r="I15" s="212">
        <f t="shared" si="1"/>
        <v>107.55103618929786</v>
      </c>
      <c r="J15" s="228">
        <f t="shared" si="2"/>
        <v>133.2806286234488</v>
      </c>
    </row>
    <row r="16" spans="1:10" ht="31.5">
      <c r="A16" s="364"/>
      <c r="B16" s="6" t="s">
        <v>43</v>
      </c>
      <c r="C16" s="227" t="s">
        <v>39</v>
      </c>
      <c r="D16" s="241">
        <v>15031</v>
      </c>
      <c r="E16" s="216">
        <v>18499</v>
      </c>
      <c r="F16" s="236">
        <v>16162</v>
      </c>
      <c r="G16" s="216">
        <v>20513</v>
      </c>
      <c r="H16" s="212">
        <f t="shared" si="0"/>
        <v>126.92117312213836</v>
      </c>
      <c r="I16" s="212">
        <f t="shared" si="1"/>
        <v>110.88707497702579</v>
      </c>
      <c r="J16" s="228">
        <f t="shared" si="2"/>
        <v>136.47129266183222</v>
      </c>
    </row>
    <row r="17" spans="1:10" ht="31.5">
      <c r="A17" s="364"/>
      <c r="B17" s="6" t="s">
        <v>44</v>
      </c>
      <c r="C17" s="227" t="s">
        <v>39</v>
      </c>
      <c r="D17" s="241">
        <v>10195</v>
      </c>
      <c r="E17" s="216">
        <v>11192</v>
      </c>
      <c r="F17" s="236">
        <v>10763</v>
      </c>
      <c r="G17" s="216">
        <v>12420</v>
      </c>
      <c r="H17" s="212">
        <f t="shared" si="0"/>
        <v>115.3953358728979</v>
      </c>
      <c r="I17" s="212">
        <f t="shared" si="1"/>
        <v>110.97212294496069</v>
      </c>
      <c r="J17" s="228">
        <f t="shared" si="2"/>
        <v>121.82442373712605</v>
      </c>
    </row>
    <row r="18" spans="1:10" ht="63">
      <c r="A18" s="364"/>
      <c r="B18" s="6" t="s">
        <v>45</v>
      </c>
      <c r="C18" s="227" t="s">
        <v>39</v>
      </c>
      <c r="D18" s="241">
        <v>16244</v>
      </c>
      <c r="E18" s="218">
        <v>20666</v>
      </c>
      <c r="F18" s="236">
        <v>24372</v>
      </c>
      <c r="G18" s="218">
        <v>21602</v>
      </c>
      <c r="H18" s="212">
        <f t="shared" si="0"/>
        <v>88.6344986049565</v>
      </c>
      <c r="I18" s="212">
        <f t="shared" si="1"/>
        <v>104.52917836059228</v>
      </c>
      <c r="J18" s="228">
        <f t="shared" si="2"/>
        <v>132.98448657966017</v>
      </c>
    </row>
    <row r="19" spans="1:10" ht="47.25">
      <c r="A19" s="364"/>
      <c r="B19" s="6" t="s">
        <v>46</v>
      </c>
      <c r="C19" s="227" t="s">
        <v>39</v>
      </c>
      <c r="D19" s="241">
        <v>19820</v>
      </c>
      <c r="E19" s="218">
        <v>24712</v>
      </c>
      <c r="F19" s="236">
        <v>28674</v>
      </c>
      <c r="G19" s="218">
        <v>29205</v>
      </c>
      <c r="H19" s="212">
        <f t="shared" si="0"/>
        <v>101.85185185185186</v>
      </c>
      <c r="I19" s="212">
        <f t="shared" si="1"/>
        <v>118.1814503075429</v>
      </c>
      <c r="J19" s="228">
        <f t="shared" si="2"/>
        <v>147.35116044399598</v>
      </c>
    </row>
    <row r="20" spans="1:10" ht="15.75">
      <c r="A20" s="361"/>
      <c r="B20" s="6" t="s">
        <v>47</v>
      </c>
      <c r="C20" s="227" t="s">
        <v>39</v>
      </c>
      <c r="D20" s="231">
        <v>11569.9</v>
      </c>
      <c r="E20" s="216">
        <v>14015</v>
      </c>
      <c r="F20" s="236">
        <v>17422.6</v>
      </c>
      <c r="G20" s="216">
        <v>16714</v>
      </c>
      <c r="H20" s="212">
        <f t="shared" si="0"/>
        <v>95.93286880258974</v>
      </c>
      <c r="I20" s="212">
        <f t="shared" si="1"/>
        <v>119.25793792365323</v>
      </c>
      <c r="J20" s="228">
        <f t="shared" si="2"/>
        <v>144.4610584361144</v>
      </c>
    </row>
    <row r="21" spans="1:10" ht="94.5">
      <c r="A21" s="4" t="s">
        <v>48</v>
      </c>
      <c r="B21" s="6" t="s">
        <v>49</v>
      </c>
      <c r="C21" s="227" t="s">
        <v>50</v>
      </c>
      <c r="D21" s="241">
        <v>79</v>
      </c>
      <c r="E21" s="216">
        <v>80.7</v>
      </c>
      <c r="F21" s="236">
        <v>79.4</v>
      </c>
      <c r="G21" s="216">
        <v>85</v>
      </c>
      <c r="H21" s="212">
        <f t="shared" si="0"/>
        <v>107.0528967254408</v>
      </c>
      <c r="I21" s="212">
        <f t="shared" si="1"/>
        <v>105.32837670384139</v>
      </c>
      <c r="J21" s="228">
        <f t="shared" si="2"/>
        <v>107.59493670886076</v>
      </c>
    </row>
    <row r="22" spans="1:10" ht="110.25" customHeight="1">
      <c r="A22" s="10" t="s">
        <v>51</v>
      </c>
      <c r="B22" s="11" t="s">
        <v>52</v>
      </c>
      <c r="C22" s="234" t="s">
        <v>50</v>
      </c>
      <c r="D22" s="234">
        <v>0.7</v>
      </c>
      <c r="E22" s="219">
        <v>0.7</v>
      </c>
      <c r="F22" s="236">
        <v>0.7</v>
      </c>
      <c r="G22" s="219">
        <v>0.6</v>
      </c>
      <c r="H22" s="217">
        <f t="shared" si="0"/>
        <v>85.71428571428572</v>
      </c>
      <c r="I22" s="217">
        <f t="shared" si="1"/>
        <v>85.71428571428572</v>
      </c>
      <c r="J22" s="228">
        <f t="shared" si="2"/>
        <v>85.71428571428572</v>
      </c>
    </row>
    <row r="23" spans="1:10" ht="15.75">
      <c r="A23" s="323" t="s">
        <v>54</v>
      </c>
      <c r="B23" s="323"/>
      <c r="C23" s="323"/>
      <c r="D23" s="323"/>
      <c r="E23" s="323"/>
      <c r="F23" s="369"/>
      <c r="G23" s="323"/>
      <c r="H23" s="323"/>
      <c r="I23" s="323"/>
      <c r="J23" s="232"/>
    </row>
    <row r="24" spans="1:10" ht="15.75">
      <c r="A24" s="323" t="s">
        <v>55</v>
      </c>
      <c r="B24" s="323"/>
      <c r="C24" s="323"/>
      <c r="D24" s="323"/>
      <c r="E24" s="323"/>
      <c r="F24" s="288"/>
      <c r="G24" s="323"/>
      <c r="H24" s="323"/>
      <c r="I24" s="323"/>
      <c r="J24" s="232"/>
    </row>
    <row r="25" spans="1:10" ht="47.25">
      <c r="A25" s="4" t="s">
        <v>56</v>
      </c>
      <c r="B25" s="6" t="s">
        <v>57</v>
      </c>
      <c r="C25" s="231" t="s">
        <v>50</v>
      </c>
      <c r="D25" s="241">
        <v>63</v>
      </c>
      <c r="E25" s="216">
        <v>73</v>
      </c>
      <c r="F25" s="236">
        <v>63.1</v>
      </c>
      <c r="G25" s="216">
        <v>73</v>
      </c>
      <c r="H25" s="212">
        <f aca="true" t="shared" si="3" ref="H25:H34">G25/F25*100</f>
        <v>115.68938193343898</v>
      </c>
      <c r="I25" s="212">
        <f aca="true" t="shared" si="4" ref="I25:I34">G25/E25*100</f>
        <v>100</v>
      </c>
      <c r="J25" s="228">
        <f aca="true" t="shared" si="5" ref="J25:J34">G25/D25*100</f>
        <v>115.87301587301589</v>
      </c>
    </row>
    <row r="26" spans="1:10" ht="63">
      <c r="A26" s="4" t="s">
        <v>58</v>
      </c>
      <c r="B26" s="6" t="s">
        <v>59</v>
      </c>
      <c r="C26" s="231" t="s">
        <v>60</v>
      </c>
      <c r="D26" s="242">
        <v>65</v>
      </c>
      <c r="E26" s="216">
        <v>130</v>
      </c>
      <c r="F26" s="236">
        <v>81</v>
      </c>
      <c r="G26" s="216">
        <v>130</v>
      </c>
      <c r="H26" s="212">
        <f t="shared" si="3"/>
        <v>160.49382716049382</v>
      </c>
      <c r="I26" s="212">
        <f t="shared" si="4"/>
        <v>100</v>
      </c>
      <c r="J26" s="228">
        <f t="shared" si="5"/>
        <v>200</v>
      </c>
    </row>
    <row r="27" spans="1:10" ht="64.5" customHeight="1">
      <c r="A27" s="4" t="s">
        <v>61</v>
      </c>
      <c r="B27" s="6" t="s">
        <v>62</v>
      </c>
      <c r="C27" s="231" t="s">
        <v>63</v>
      </c>
      <c r="D27" s="242">
        <v>7940</v>
      </c>
      <c r="E27" s="216">
        <v>7026</v>
      </c>
      <c r="F27" s="236">
        <v>5833</v>
      </c>
      <c r="G27" s="216">
        <v>7026</v>
      </c>
      <c r="H27" s="212">
        <f t="shared" si="3"/>
        <v>120.45259729127378</v>
      </c>
      <c r="I27" s="212">
        <f t="shared" si="4"/>
        <v>100</v>
      </c>
      <c r="J27" s="228">
        <f t="shared" si="5"/>
        <v>88.48866498740554</v>
      </c>
    </row>
    <row r="28" spans="1:10" s="27" customFormat="1" ht="31.5" customHeight="1">
      <c r="A28" s="26" t="s">
        <v>64</v>
      </c>
      <c r="B28" s="233" t="s">
        <v>65</v>
      </c>
      <c r="C28" s="237" t="s">
        <v>66</v>
      </c>
      <c r="D28" s="248" t="s">
        <v>768</v>
      </c>
      <c r="E28" s="221" t="s">
        <v>476</v>
      </c>
      <c r="F28" s="236" t="s">
        <v>479</v>
      </c>
      <c r="G28" s="221" t="s">
        <v>476</v>
      </c>
      <c r="H28" s="248" t="s">
        <v>726</v>
      </c>
      <c r="I28" s="248" t="s">
        <v>727</v>
      </c>
      <c r="J28" s="248" t="s">
        <v>767</v>
      </c>
    </row>
    <row r="29" spans="1:10" ht="31.5" customHeight="1">
      <c r="A29" s="4" t="s">
        <v>67</v>
      </c>
      <c r="B29" s="6" t="s">
        <v>68</v>
      </c>
      <c r="C29" s="231" t="s">
        <v>66</v>
      </c>
      <c r="D29" s="242" t="s">
        <v>719</v>
      </c>
      <c r="E29" s="216" t="s">
        <v>477</v>
      </c>
      <c r="F29" s="236" t="s">
        <v>477</v>
      </c>
      <c r="G29" s="216" t="s">
        <v>477</v>
      </c>
      <c r="H29" s="223" t="s">
        <v>727</v>
      </c>
      <c r="I29" s="223" t="s">
        <v>727</v>
      </c>
      <c r="J29" s="223" t="s">
        <v>728</v>
      </c>
    </row>
    <row r="30" spans="1:10" s="27" customFormat="1" ht="47.25">
      <c r="A30" s="26" t="s">
        <v>69</v>
      </c>
      <c r="B30" s="233" t="s">
        <v>70</v>
      </c>
      <c r="C30" s="237" t="s">
        <v>66</v>
      </c>
      <c r="D30" s="248" t="s">
        <v>770</v>
      </c>
      <c r="E30" s="221" t="s">
        <v>478</v>
      </c>
      <c r="F30" s="236" t="s">
        <v>480</v>
      </c>
      <c r="G30" s="248" t="s">
        <v>709</v>
      </c>
      <c r="H30" s="248" t="s">
        <v>729</v>
      </c>
      <c r="I30" s="248" t="s">
        <v>730</v>
      </c>
      <c r="J30" s="248" t="s">
        <v>769</v>
      </c>
    </row>
    <row r="31" spans="1:10" ht="47.25">
      <c r="A31" s="4" t="s">
        <v>71</v>
      </c>
      <c r="B31" s="6" t="s">
        <v>72</v>
      </c>
      <c r="C31" s="231" t="s">
        <v>66</v>
      </c>
      <c r="D31" s="242" t="s">
        <v>474</v>
      </c>
      <c r="E31" s="216" t="s">
        <v>474</v>
      </c>
      <c r="F31" s="236" t="s">
        <v>481</v>
      </c>
      <c r="G31" s="216" t="s">
        <v>474</v>
      </c>
      <c r="H31" s="216" t="s">
        <v>474</v>
      </c>
      <c r="I31" s="212" t="s">
        <v>474</v>
      </c>
      <c r="J31" s="228" t="s">
        <v>474</v>
      </c>
    </row>
    <row r="32" spans="1:10" ht="47.25">
      <c r="A32" s="4" t="s">
        <v>73</v>
      </c>
      <c r="B32" s="6" t="s">
        <v>74</v>
      </c>
      <c r="C32" s="231" t="s">
        <v>66</v>
      </c>
      <c r="D32" s="216" t="s">
        <v>474</v>
      </c>
      <c r="E32" s="216" t="s">
        <v>474</v>
      </c>
      <c r="F32" s="221" t="s">
        <v>474</v>
      </c>
      <c r="G32" s="216" t="s">
        <v>474</v>
      </c>
      <c r="H32" s="216" t="s">
        <v>474</v>
      </c>
      <c r="I32" s="212" t="s">
        <v>474</v>
      </c>
      <c r="J32" s="228" t="s">
        <v>474</v>
      </c>
    </row>
    <row r="33" spans="1:10" ht="47.25">
      <c r="A33" s="4" t="s">
        <v>75</v>
      </c>
      <c r="B33" s="6" t="s">
        <v>76</v>
      </c>
      <c r="C33" s="231" t="s">
        <v>50</v>
      </c>
      <c r="D33" s="241">
        <v>70.6</v>
      </c>
      <c r="E33" s="216">
        <v>72.6</v>
      </c>
      <c r="F33" s="236">
        <v>70.6</v>
      </c>
      <c r="G33" s="216">
        <v>72.6</v>
      </c>
      <c r="H33" s="212">
        <f t="shared" si="3"/>
        <v>102.8328611898017</v>
      </c>
      <c r="I33" s="212">
        <f t="shared" si="4"/>
        <v>100</v>
      </c>
      <c r="J33" s="228">
        <f t="shared" si="5"/>
        <v>102.8328611898017</v>
      </c>
    </row>
    <row r="34" spans="1:10" ht="47.25">
      <c r="A34" s="10" t="s">
        <v>77</v>
      </c>
      <c r="B34" s="11" t="s">
        <v>78</v>
      </c>
      <c r="C34" s="234" t="s">
        <v>79</v>
      </c>
      <c r="D34" s="243">
        <v>18</v>
      </c>
      <c r="E34" s="219">
        <v>19.5</v>
      </c>
      <c r="F34" s="236">
        <v>18</v>
      </c>
      <c r="G34" s="219">
        <v>19.5</v>
      </c>
      <c r="H34" s="217">
        <f t="shared" si="3"/>
        <v>108.33333333333333</v>
      </c>
      <c r="I34" s="217">
        <f t="shared" si="4"/>
        <v>100</v>
      </c>
      <c r="J34" s="228">
        <f t="shared" si="5"/>
        <v>108.33333333333333</v>
      </c>
    </row>
    <row r="35" spans="1:10" ht="15.75">
      <c r="A35" s="323" t="s">
        <v>80</v>
      </c>
      <c r="B35" s="323"/>
      <c r="C35" s="323"/>
      <c r="D35" s="323"/>
      <c r="E35" s="323"/>
      <c r="F35" s="369"/>
      <c r="G35" s="323"/>
      <c r="H35" s="323"/>
      <c r="I35" s="323"/>
      <c r="J35" s="232"/>
    </row>
    <row r="36" spans="1:10" ht="15.75">
      <c r="A36" s="321" t="s">
        <v>81</v>
      </c>
      <c r="B36" s="6" t="s">
        <v>82</v>
      </c>
      <c r="C36" s="6"/>
      <c r="D36" s="226"/>
      <c r="E36" s="37"/>
      <c r="F36" s="239"/>
      <c r="G36" s="6"/>
      <c r="H36" s="6"/>
      <c r="I36" s="6"/>
      <c r="J36" s="232"/>
    </row>
    <row r="37" spans="1:10" ht="47.25">
      <c r="A37" s="364"/>
      <c r="B37" s="6" t="s">
        <v>83</v>
      </c>
      <c r="C37" s="231" t="s">
        <v>84</v>
      </c>
      <c r="D37" s="225" t="s">
        <v>474</v>
      </c>
      <c r="E37" s="216" t="s">
        <v>474</v>
      </c>
      <c r="F37" s="236" t="s">
        <v>474</v>
      </c>
      <c r="G37" s="220" t="s">
        <v>474</v>
      </c>
      <c r="H37" s="220" t="s">
        <v>474</v>
      </c>
      <c r="I37" s="220" t="s">
        <v>474</v>
      </c>
      <c r="J37" s="232"/>
    </row>
    <row r="38" spans="1:10" ht="15.75">
      <c r="A38" s="361"/>
      <c r="B38" s="6" t="s">
        <v>85</v>
      </c>
      <c r="C38" s="231" t="s">
        <v>84</v>
      </c>
      <c r="D38" s="225" t="s">
        <v>474</v>
      </c>
      <c r="E38" s="216" t="s">
        <v>474</v>
      </c>
      <c r="F38" s="236" t="s">
        <v>474</v>
      </c>
      <c r="G38" s="220" t="s">
        <v>474</v>
      </c>
      <c r="H38" s="220" t="s">
        <v>474</v>
      </c>
      <c r="I38" s="220" t="s">
        <v>474</v>
      </c>
      <c r="J38" s="232"/>
    </row>
    <row r="39" spans="1:10" ht="47.25">
      <c r="A39" s="4" t="s">
        <v>86</v>
      </c>
      <c r="B39" s="6" t="s">
        <v>87</v>
      </c>
      <c r="C39" s="231" t="s">
        <v>84</v>
      </c>
      <c r="D39" s="225" t="s">
        <v>474</v>
      </c>
      <c r="E39" s="216" t="s">
        <v>474</v>
      </c>
      <c r="F39" s="240">
        <v>1</v>
      </c>
      <c r="G39" s="220" t="s">
        <v>474</v>
      </c>
      <c r="H39" s="220" t="s">
        <v>474</v>
      </c>
      <c r="I39" s="220" t="s">
        <v>474</v>
      </c>
      <c r="J39" s="232"/>
    </row>
    <row r="40" spans="1:10" ht="31.5">
      <c r="A40" s="321" t="s">
        <v>88</v>
      </c>
      <c r="B40" s="6" t="s">
        <v>89</v>
      </c>
      <c r="C40" s="231"/>
      <c r="D40" s="225"/>
      <c r="E40" s="216"/>
      <c r="F40" s="236"/>
      <c r="G40" s="220"/>
      <c r="H40" s="220" t="s">
        <v>474</v>
      </c>
      <c r="I40" s="220" t="s">
        <v>474</v>
      </c>
      <c r="J40" s="232"/>
    </row>
    <row r="41" spans="1:10" ht="31.5" customHeight="1">
      <c r="A41" s="364"/>
      <c r="B41" s="6" t="s">
        <v>260</v>
      </c>
      <c r="C41" s="237" t="s">
        <v>90</v>
      </c>
      <c r="D41" s="241">
        <v>66</v>
      </c>
      <c r="E41" s="216">
        <v>69.6</v>
      </c>
      <c r="F41" s="236">
        <v>62.7</v>
      </c>
      <c r="G41" s="220">
        <v>66.5</v>
      </c>
      <c r="H41" s="212">
        <f>G41/F41*100</f>
        <v>106.06060606060606</v>
      </c>
      <c r="I41" s="212">
        <f>G41/E41*100</f>
        <v>95.54597701149426</v>
      </c>
      <c r="J41" s="228">
        <f aca="true" t="shared" si="6" ref="J41:J104">G41/D41*100</f>
        <v>100.75757575757575</v>
      </c>
    </row>
    <row r="42" spans="1:10" ht="47.25" customHeight="1">
      <c r="A42" s="364"/>
      <c r="B42" s="6" t="s">
        <v>261</v>
      </c>
      <c r="C42" s="237" t="s">
        <v>91</v>
      </c>
      <c r="D42" s="241">
        <v>188.8</v>
      </c>
      <c r="E42" s="216">
        <v>189.6</v>
      </c>
      <c r="F42" s="236">
        <v>181.3</v>
      </c>
      <c r="G42" s="220">
        <v>189.7</v>
      </c>
      <c r="H42" s="212">
        <f>G42/F42*100</f>
        <v>104.63320463320463</v>
      </c>
      <c r="I42" s="212">
        <f>G42/E42*100</f>
        <v>100.05274261603377</v>
      </c>
      <c r="J42" s="228">
        <f t="shared" si="6"/>
        <v>100.47669491525421</v>
      </c>
    </row>
    <row r="43" spans="1:10" ht="31.5" customHeight="1">
      <c r="A43" s="364"/>
      <c r="B43" s="6" t="s">
        <v>262</v>
      </c>
      <c r="C43" s="231" t="s">
        <v>92</v>
      </c>
      <c r="D43" s="241">
        <v>32.3</v>
      </c>
      <c r="E43" s="216">
        <v>28.1</v>
      </c>
      <c r="F43" s="236">
        <v>36</v>
      </c>
      <c r="G43" s="220">
        <v>27.9</v>
      </c>
      <c r="H43" s="212">
        <f>G43/F43*100</f>
        <v>77.49999999999999</v>
      </c>
      <c r="I43" s="212">
        <f>G43/E43*100</f>
        <v>99.288256227758</v>
      </c>
      <c r="J43" s="228">
        <f t="shared" si="6"/>
        <v>86.37770897832817</v>
      </c>
    </row>
    <row r="44" spans="1:10" ht="31.5" customHeight="1">
      <c r="A44" s="361"/>
      <c r="B44" s="6" t="s">
        <v>263</v>
      </c>
      <c r="C44" s="231" t="s">
        <v>92</v>
      </c>
      <c r="D44" s="241">
        <v>67.9</v>
      </c>
      <c r="E44" s="216">
        <v>60</v>
      </c>
      <c r="F44" s="236">
        <v>70.5</v>
      </c>
      <c r="G44" s="220">
        <v>64.6</v>
      </c>
      <c r="H44" s="212">
        <f>G44/F44*100</f>
        <v>91.63120567375886</v>
      </c>
      <c r="I44" s="212">
        <f>G44/E44*100</f>
        <v>107.66666666666667</v>
      </c>
      <c r="J44" s="228">
        <f t="shared" si="6"/>
        <v>95.13991163475698</v>
      </c>
    </row>
    <row r="45" spans="1:10" ht="31.5">
      <c r="A45" s="4" t="s">
        <v>93</v>
      </c>
      <c r="B45" s="12" t="s">
        <v>94</v>
      </c>
      <c r="C45" s="231" t="s">
        <v>95</v>
      </c>
      <c r="D45" s="241">
        <v>19.1</v>
      </c>
      <c r="E45" s="216">
        <v>18.07</v>
      </c>
      <c r="F45" s="236">
        <v>15</v>
      </c>
      <c r="G45" s="220">
        <v>19.05</v>
      </c>
      <c r="H45" s="212">
        <f>G45/F45*100</f>
        <v>127</v>
      </c>
      <c r="I45" s="212">
        <f>G45/E45*100</f>
        <v>105.42335362479247</v>
      </c>
      <c r="J45" s="228">
        <f t="shared" si="6"/>
        <v>99.73821989528795</v>
      </c>
    </row>
    <row r="46" spans="1:10" ht="15.75">
      <c r="A46" s="323" t="s">
        <v>96</v>
      </c>
      <c r="B46" s="323"/>
      <c r="C46" s="323"/>
      <c r="D46" s="323"/>
      <c r="E46" s="323"/>
      <c r="F46" s="362"/>
      <c r="G46" s="323"/>
      <c r="H46" s="323"/>
      <c r="I46" s="323"/>
      <c r="J46" s="232"/>
    </row>
    <row r="47" spans="1:10" ht="31.5">
      <c r="A47" s="4" t="s">
        <v>97</v>
      </c>
      <c r="B47" s="6" t="s">
        <v>98</v>
      </c>
      <c r="C47" s="231" t="s">
        <v>84</v>
      </c>
      <c r="D47" s="231">
        <v>37</v>
      </c>
      <c r="E47" s="221">
        <v>26</v>
      </c>
      <c r="F47" s="236">
        <v>37</v>
      </c>
      <c r="G47" s="220">
        <v>26</v>
      </c>
      <c r="H47" s="212">
        <f aca="true" t="shared" si="7" ref="H47:H53">G47/F47*100</f>
        <v>70.27027027027027</v>
      </c>
      <c r="I47" s="212">
        <f aca="true" t="shared" si="8" ref="I47:I53">G47/E47*100</f>
        <v>100</v>
      </c>
      <c r="J47" s="228">
        <f t="shared" si="6"/>
        <v>70.27027027027027</v>
      </c>
    </row>
    <row r="48" spans="1:10" ht="47.25">
      <c r="A48" s="4" t="s">
        <v>99</v>
      </c>
      <c r="B48" s="6" t="s">
        <v>100</v>
      </c>
      <c r="C48" s="231" t="s">
        <v>50</v>
      </c>
      <c r="D48" s="241">
        <v>15.4</v>
      </c>
      <c r="E48" s="216">
        <v>15.4</v>
      </c>
      <c r="F48" s="236">
        <v>15.6</v>
      </c>
      <c r="G48" s="220">
        <v>15.5</v>
      </c>
      <c r="H48" s="212">
        <f t="shared" si="7"/>
        <v>99.35897435897436</v>
      </c>
      <c r="I48" s="212">
        <f t="shared" si="8"/>
        <v>100.64935064935065</v>
      </c>
      <c r="J48" s="228">
        <f t="shared" si="6"/>
        <v>100.64935064935065</v>
      </c>
    </row>
    <row r="49" spans="1:10" ht="48" customHeight="1">
      <c r="A49" s="321" t="s">
        <v>101</v>
      </c>
      <c r="B49" s="6" t="s">
        <v>102</v>
      </c>
      <c r="C49" s="231"/>
      <c r="D49" s="241"/>
      <c r="E49" s="216"/>
      <c r="F49" s="236"/>
      <c r="G49" s="220"/>
      <c r="H49" s="212"/>
      <c r="I49" s="212"/>
      <c r="J49" s="228"/>
    </row>
    <row r="50" spans="1:10" ht="47.25">
      <c r="A50" s="364"/>
      <c r="B50" s="6" t="s">
        <v>103</v>
      </c>
      <c r="C50" s="231" t="s">
        <v>104</v>
      </c>
      <c r="D50" s="241">
        <v>59.9</v>
      </c>
      <c r="E50" s="216">
        <v>57.1</v>
      </c>
      <c r="F50" s="236">
        <v>56.4</v>
      </c>
      <c r="G50" s="220">
        <v>56.4</v>
      </c>
      <c r="H50" s="212">
        <f t="shared" si="7"/>
        <v>100</v>
      </c>
      <c r="I50" s="212">
        <f t="shared" si="8"/>
        <v>98.7740805604203</v>
      </c>
      <c r="J50" s="228">
        <f t="shared" si="6"/>
        <v>94.15692821368948</v>
      </c>
    </row>
    <row r="51" spans="1:10" ht="47.25">
      <c r="A51" s="364"/>
      <c r="B51" s="6" t="s">
        <v>105</v>
      </c>
      <c r="C51" s="231" t="s">
        <v>106</v>
      </c>
      <c r="D51" s="241">
        <v>11.7</v>
      </c>
      <c r="E51" s="216">
        <v>11.2</v>
      </c>
      <c r="F51" s="236">
        <v>11</v>
      </c>
      <c r="G51" s="220">
        <v>11</v>
      </c>
      <c r="H51" s="212">
        <f t="shared" si="7"/>
        <v>100</v>
      </c>
      <c r="I51" s="212">
        <f t="shared" si="8"/>
        <v>98.21428571428572</v>
      </c>
      <c r="J51" s="228">
        <f t="shared" si="6"/>
        <v>94.01709401709402</v>
      </c>
    </row>
    <row r="52" spans="1:10" ht="47.25">
      <c r="A52" s="361"/>
      <c r="B52" s="6" t="s">
        <v>107</v>
      </c>
      <c r="C52" s="231" t="s">
        <v>104</v>
      </c>
      <c r="D52" s="241">
        <v>30.6</v>
      </c>
      <c r="E52" s="216">
        <v>29.1</v>
      </c>
      <c r="F52" s="236">
        <v>28.7</v>
      </c>
      <c r="G52" s="220">
        <v>28.7</v>
      </c>
      <c r="H52" s="212">
        <f t="shared" si="7"/>
        <v>100</v>
      </c>
      <c r="I52" s="212">
        <f t="shared" si="8"/>
        <v>98.6254295532646</v>
      </c>
      <c r="J52" s="228">
        <f t="shared" si="6"/>
        <v>93.7908496732026</v>
      </c>
    </row>
    <row r="53" spans="1:10" ht="94.5">
      <c r="A53" s="4" t="s">
        <v>108</v>
      </c>
      <c r="B53" s="6" t="s">
        <v>109</v>
      </c>
      <c r="C53" s="231" t="s">
        <v>50</v>
      </c>
      <c r="D53" s="241">
        <v>32.6</v>
      </c>
      <c r="E53" s="216">
        <v>35</v>
      </c>
      <c r="F53" s="236">
        <v>33.7</v>
      </c>
      <c r="G53" s="220">
        <v>33.7</v>
      </c>
      <c r="H53" s="212">
        <f t="shared" si="7"/>
        <v>100</v>
      </c>
      <c r="I53" s="212">
        <f t="shared" si="8"/>
        <v>96.28571428571429</v>
      </c>
      <c r="J53" s="228">
        <f t="shared" si="6"/>
        <v>103.37423312883436</v>
      </c>
    </row>
    <row r="54" spans="1:10" ht="15.75">
      <c r="A54" s="323" t="s">
        <v>110</v>
      </c>
      <c r="B54" s="323"/>
      <c r="C54" s="323"/>
      <c r="D54" s="323"/>
      <c r="E54" s="323"/>
      <c r="F54" s="362"/>
      <c r="G54" s="323"/>
      <c r="H54" s="323"/>
      <c r="I54" s="323"/>
      <c r="J54" s="232"/>
    </row>
    <row r="55" spans="1:10" ht="47.25">
      <c r="A55" s="4" t="s">
        <v>111</v>
      </c>
      <c r="B55" s="12" t="s">
        <v>112</v>
      </c>
      <c r="C55" s="237" t="s">
        <v>721</v>
      </c>
      <c r="D55" s="231">
        <v>4757.5</v>
      </c>
      <c r="E55" s="218">
        <v>5022.8</v>
      </c>
      <c r="F55" s="236">
        <v>5293.5</v>
      </c>
      <c r="G55" s="220">
        <v>5153.2</v>
      </c>
      <c r="H55" s="212">
        <f aca="true" t="shared" si="9" ref="H55:H90">G55/F55*100</f>
        <v>97.3495796731841</v>
      </c>
      <c r="I55" s="212">
        <f aca="true" t="shared" si="10" ref="I55:I90">G55/E55*100</f>
        <v>102.59616150354383</v>
      </c>
      <c r="J55" s="228">
        <f t="shared" si="6"/>
        <v>108.3173935890699</v>
      </c>
    </row>
    <row r="56" spans="1:10" ht="64.5" customHeight="1">
      <c r="A56" s="4" t="s">
        <v>113</v>
      </c>
      <c r="B56" s="6" t="s">
        <v>114</v>
      </c>
      <c r="C56" s="231" t="s">
        <v>722</v>
      </c>
      <c r="D56" s="231">
        <v>16.7</v>
      </c>
      <c r="E56" s="221">
        <v>193.5</v>
      </c>
      <c r="F56" s="236">
        <v>40</v>
      </c>
      <c r="G56" s="220">
        <v>40</v>
      </c>
      <c r="H56" s="212">
        <f t="shared" si="9"/>
        <v>100</v>
      </c>
      <c r="I56" s="212">
        <f t="shared" si="10"/>
        <v>20.671834625322997</v>
      </c>
      <c r="J56" s="228">
        <f t="shared" si="6"/>
        <v>239.52095808383237</v>
      </c>
    </row>
    <row r="57" spans="1:10" ht="110.25">
      <c r="A57" s="4" t="s">
        <v>115</v>
      </c>
      <c r="B57" s="12" t="s">
        <v>116</v>
      </c>
      <c r="C57" s="231" t="s">
        <v>50</v>
      </c>
      <c r="D57" s="231">
        <v>0.03</v>
      </c>
      <c r="E57" s="216">
        <v>0</v>
      </c>
      <c r="F57" s="236">
        <v>0</v>
      </c>
      <c r="G57" s="220">
        <v>0</v>
      </c>
      <c r="H57" s="220">
        <v>0</v>
      </c>
      <c r="I57" s="220">
        <v>0</v>
      </c>
      <c r="J57" s="228">
        <f t="shared" si="6"/>
        <v>0</v>
      </c>
    </row>
    <row r="58" spans="1:10" ht="15.75" customHeight="1">
      <c r="A58" s="317" t="s">
        <v>117</v>
      </c>
      <c r="B58" s="326" t="s">
        <v>118</v>
      </c>
      <c r="C58" s="365" t="s">
        <v>264</v>
      </c>
      <c r="D58" s="365">
        <v>29.8</v>
      </c>
      <c r="E58" s="366">
        <v>30.7</v>
      </c>
      <c r="F58" s="367">
        <v>31.5</v>
      </c>
      <c r="G58" s="366">
        <v>30.7</v>
      </c>
      <c r="H58" s="366">
        <f t="shared" si="9"/>
        <v>97.46031746031746</v>
      </c>
      <c r="I58" s="366">
        <f t="shared" si="10"/>
        <v>100</v>
      </c>
      <c r="J58" s="372">
        <f t="shared" si="6"/>
        <v>103.02013422818791</v>
      </c>
    </row>
    <row r="59" spans="1:10" ht="15" customHeight="1">
      <c r="A59" s="317"/>
      <c r="B59" s="326"/>
      <c r="C59" s="365"/>
      <c r="D59" s="365"/>
      <c r="E59" s="366"/>
      <c r="F59" s="368"/>
      <c r="G59" s="366"/>
      <c r="H59" s="366" t="e">
        <f t="shared" si="9"/>
        <v>#DIV/0!</v>
      </c>
      <c r="I59" s="366" t="e">
        <f t="shared" si="10"/>
        <v>#DIV/0!</v>
      </c>
      <c r="J59" s="281"/>
    </row>
    <row r="60" spans="1:10" ht="63">
      <c r="A60" s="4" t="s">
        <v>119</v>
      </c>
      <c r="B60" s="12" t="s">
        <v>120</v>
      </c>
      <c r="C60" s="231" t="s">
        <v>60</v>
      </c>
      <c r="D60" s="231">
        <v>1769</v>
      </c>
      <c r="E60" s="212">
        <v>1691</v>
      </c>
      <c r="F60" s="238">
        <v>1770</v>
      </c>
      <c r="G60" s="212">
        <v>1478</v>
      </c>
      <c r="H60" s="212">
        <f t="shared" si="9"/>
        <v>83.50282485875707</v>
      </c>
      <c r="I60" s="212">
        <f t="shared" si="10"/>
        <v>87.40390301596689</v>
      </c>
      <c r="J60" s="228">
        <f t="shared" si="6"/>
        <v>83.55002826455625</v>
      </c>
    </row>
    <row r="61" spans="1:10" ht="63">
      <c r="A61" s="4" t="s">
        <v>121</v>
      </c>
      <c r="B61" s="12" t="s">
        <v>122</v>
      </c>
      <c r="C61" s="231" t="s">
        <v>722</v>
      </c>
      <c r="D61" s="241">
        <v>266.8</v>
      </c>
      <c r="E61" s="216">
        <v>273.6</v>
      </c>
      <c r="F61" s="236">
        <v>266.5</v>
      </c>
      <c r="G61" s="216">
        <v>273.6</v>
      </c>
      <c r="H61" s="212">
        <f t="shared" si="9"/>
        <v>102.6641651031895</v>
      </c>
      <c r="I61" s="212">
        <f t="shared" si="10"/>
        <v>100</v>
      </c>
      <c r="J61" s="228">
        <f t="shared" si="6"/>
        <v>102.5487256371814</v>
      </c>
    </row>
    <row r="62" spans="1:10" s="27" customFormat="1" ht="110.25">
      <c r="A62" s="26" t="s">
        <v>123</v>
      </c>
      <c r="B62" s="233" t="s">
        <v>124</v>
      </c>
      <c r="C62" s="237" t="s">
        <v>60</v>
      </c>
      <c r="D62" s="237">
        <v>351</v>
      </c>
      <c r="E62" s="221">
        <v>347</v>
      </c>
      <c r="F62" s="236">
        <v>348</v>
      </c>
      <c r="G62" s="221">
        <v>632</v>
      </c>
      <c r="H62" s="236">
        <f t="shared" si="9"/>
        <v>181.60919540229884</v>
      </c>
      <c r="I62" s="236">
        <f t="shared" si="10"/>
        <v>182.13256484149855</v>
      </c>
      <c r="J62" s="236">
        <f t="shared" si="6"/>
        <v>180.05698005698005</v>
      </c>
    </row>
    <row r="63" spans="1:10" ht="94.5" customHeight="1">
      <c r="A63" s="4" t="s">
        <v>125</v>
      </c>
      <c r="B63" s="6" t="s">
        <v>126</v>
      </c>
      <c r="C63" s="231" t="s">
        <v>127</v>
      </c>
      <c r="D63" s="231">
        <v>296.8</v>
      </c>
      <c r="E63" s="216">
        <v>594.6</v>
      </c>
      <c r="F63" s="236">
        <v>314.6</v>
      </c>
      <c r="G63" s="216">
        <v>1101.1</v>
      </c>
      <c r="H63" s="212">
        <f t="shared" si="9"/>
        <v>349.99999999999994</v>
      </c>
      <c r="I63" s="212">
        <f t="shared" si="10"/>
        <v>185.18331651530437</v>
      </c>
      <c r="J63" s="228">
        <f t="shared" si="6"/>
        <v>370.9905660377358</v>
      </c>
    </row>
    <row r="64" spans="1:10" ht="110.25" customHeight="1">
      <c r="A64" s="317" t="s">
        <v>128</v>
      </c>
      <c r="B64" s="326" t="s">
        <v>129</v>
      </c>
      <c r="C64" s="365" t="s">
        <v>60</v>
      </c>
      <c r="D64" s="365">
        <v>430</v>
      </c>
      <c r="E64" s="366">
        <v>558</v>
      </c>
      <c r="F64" s="367">
        <v>750</v>
      </c>
      <c r="G64" s="366">
        <v>632</v>
      </c>
      <c r="H64" s="366">
        <f t="shared" si="9"/>
        <v>84.26666666666667</v>
      </c>
      <c r="I64" s="366">
        <f t="shared" si="10"/>
        <v>113.26164874551972</v>
      </c>
      <c r="J64" s="372">
        <f t="shared" si="6"/>
        <v>146.97674418604652</v>
      </c>
    </row>
    <row r="65" spans="1:10" ht="15" customHeight="1">
      <c r="A65" s="317"/>
      <c r="B65" s="326"/>
      <c r="C65" s="365"/>
      <c r="D65" s="365"/>
      <c r="E65" s="366"/>
      <c r="F65" s="368"/>
      <c r="G65" s="366"/>
      <c r="H65" s="366" t="e">
        <f t="shared" si="9"/>
        <v>#DIV/0!</v>
      </c>
      <c r="I65" s="366" t="e">
        <f t="shared" si="10"/>
        <v>#DIV/0!</v>
      </c>
      <c r="J65" s="281"/>
    </row>
    <row r="66" spans="1:10" ht="31.5">
      <c r="A66" s="4" t="s">
        <v>130</v>
      </c>
      <c r="B66" s="6" t="s">
        <v>131</v>
      </c>
      <c r="C66" s="231" t="s">
        <v>132</v>
      </c>
      <c r="D66" s="241">
        <v>994.6</v>
      </c>
      <c r="E66" s="216">
        <v>994.6</v>
      </c>
      <c r="F66" s="236">
        <v>1020.2</v>
      </c>
      <c r="G66" s="220">
        <v>994.6</v>
      </c>
      <c r="H66" s="212">
        <f t="shared" si="9"/>
        <v>97.49068810037247</v>
      </c>
      <c r="I66" s="212">
        <f t="shared" si="10"/>
        <v>100</v>
      </c>
      <c r="J66" s="228">
        <f t="shared" si="6"/>
        <v>100</v>
      </c>
    </row>
    <row r="67" spans="1:10" ht="47.25">
      <c r="A67" s="4" t="s">
        <v>133</v>
      </c>
      <c r="B67" s="12" t="s">
        <v>134</v>
      </c>
      <c r="C67" s="231" t="s">
        <v>132</v>
      </c>
      <c r="D67" s="241">
        <v>10.8</v>
      </c>
      <c r="E67" s="216">
        <v>24.6</v>
      </c>
      <c r="F67" s="236">
        <v>20.4</v>
      </c>
      <c r="G67" s="220">
        <v>0</v>
      </c>
      <c r="H67" s="212">
        <f t="shared" si="9"/>
        <v>0</v>
      </c>
      <c r="I67" s="212">
        <f t="shared" si="10"/>
        <v>0</v>
      </c>
      <c r="J67" s="228">
        <f t="shared" si="6"/>
        <v>0</v>
      </c>
    </row>
    <row r="68" spans="1:10" ht="47.25">
      <c r="A68" s="4" t="s">
        <v>135</v>
      </c>
      <c r="B68" s="12" t="s">
        <v>136</v>
      </c>
      <c r="C68" s="231" t="s">
        <v>132</v>
      </c>
      <c r="D68" s="241">
        <v>0</v>
      </c>
      <c r="E68" s="216">
        <v>0</v>
      </c>
      <c r="F68" s="236">
        <v>1.5</v>
      </c>
      <c r="G68" s="220">
        <v>0</v>
      </c>
      <c r="H68" s="212">
        <f t="shared" si="9"/>
        <v>0</v>
      </c>
      <c r="I68" s="212">
        <v>0</v>
      </c>
      <c r="J68" s="230">
        <v>0</v>
      </c>
    </row>
    <row r="69" spans="1:10" ht="31.5">
      <c r="A69" s="4" t="s">
        <v>137</v>
      </c>
      <c r="B69" s="6" t="s">
        <v>138</v>
      </c>
      <c r="C69" s="231" t="s">
        <v>50</v>
      </c>
      <c r="D69" s="241">
        <v>94.5</v>
      </c>
      <c r="E69" s="216">
        <v>76.5</v>
      </c>
      <c r="F69" s="236">
        <v>70</v>
      </c>
      <c r="G69" s="220">
        <v>76.5</v>
      </c>
      <c r="H69" s="212">
        <f t="shared" si="9"/>
        <v>109.28571428571428</v>
      </c>
      <c r="I69" s="212">
        <f t="shared" si="10"/>
        <v>100</v>
      </c>
      <c r="J69" s="228">
        <f t="shared" si="6"/>
        <v>80.95238095238095</v>
      </c>
    </row>
    <row r="70" spans="1:10" ht="31.5">
      <c r="A70" s="4" t="s">
        <v>139</v>
      </c>
      <c r="B70" s="6" t="s">
        <v>140</v>
      </c>
      <c r="C70" s="231" t="s">
        <v>132</v>
      </c>
      <c r="D70" s="241">
        <v>194.6</v>
      </c>
      <c r="E70" s="216">
        <v>194.6</v>
      </c>
      <c r="F70" s="236">
        <v>226.6</v>
      </c>
      <c r="G70" s="220">
        <v>194.6</v>
      </c>
      <c r="H70" s="212">
        <f t="shared" si="9"/>
        <v>85.87819947043248</v>
      </c>
      <c r="I70" s="212">
        <f t="shared" si="10"/>
        <v>100</v>
      </c>
      <c r="J70" s="228">
        <f t="shared" si="6"/>
        <v>100</v>
      </c>
    </row>
    <row r="71" spans="1:10" ht="31.5">
      <c r="A71" s="4" t="s">
        <v>141</v>
      </c>
      <c r="B71" s="6" t="s">
        <v>142</v>
      </c>
      <c r="C71" s="231" t="s">
        <v>50</v>
      </c>
      <c r="D71" s="241">
        <v>82.4</v>
      </c>
      <c r="E71" s="216">
        <v>78.5</v>
      </c>
      <c r="F71" s="236">
        <v>93.9</v>
      </c>
      <c r="G71" s="220">
        <v>78.5</v>
      </c>
      <c r="H71" s="212">
        <f t="shared" si="9"/>
        <v>83.59957401490948</v>
      </c>
      <c r="I71" s="212">
        <f t="shared" si="10"/>
        <v>100</v>
      </c>
      <c r="J71" s="228">
        <f t="shared" si="6"/>
        <v>95.26699029126213</v>
      </c>
    </row>
    <row r="72" spans="1:10" ht="31.5">
      <c r="A72" s="4" t="s">
        <v>143</v>
      </c>
      <c r="B72" s="12" t="s">
        <v>144</v>
      </c>
      <c r="C72" s="231" t="s">
        <v>132</v>
      </c>
      <c r="D72" s="241">
        <v>2.4</v>
      </c>
      <c r="E72" s="216">
        <v>1</v>
      </c>
      <c r="F72" s="236">
        <v>1</v>
      </c>
      <c r="G72" s="220">
        <v>0</v>
      </c>
      <c r="H72" s="212">
        <f t="shared" si="9"/>
        <v>0</v>
      </c>
      <c r="I72" s="212">
        <f t="shared" si="10"/>
        <v>0</v>
      </c>
      <c r="J72" s="228">
        <f t="shared" si="6"/>
        <v>0</v>
      </c>
    </row>
    <row r="73" spans="1:10" ht="47.25">
      <c r="A73" s="4" t="s">
        <v>145</v>
      </c>
      <c r="B73" s="12" t="s">
        <v>146</v>
      </c>
      <c r="C73" s="231" t="s">
        <v>132</v>
      </c>
      <c r="D73" s="241">
        <v>0</v>
      </c>
      <c r="E73" s="230">
        <v>0</v>
      </c>
      <c r="F73" s="236">
        <v>0.4</v>
      </c>
      <c r="G73" s="220">
        <v>0</v>
      </c>
      <c r="H73" s="212">
        <f t="shared" si="9"/>
        <v>0</v>
      </c>
      <c r="I73" s="212">
        <v>0</v>
      </c>
      <c r="J73" s="230">
        <v>0</v>
      </c>
    </row>
    <row r="74" spans="1:10" ht="31.5">
      <c r="A74" s="321" t="s">
        <v>147</v>
      </c>
      <c r="B74" s="12" t="s">
        <v>148</v>
      </c>
      <c r="C74" s="231" t="s">
        <v>132</v>
      </c>
      <c r="D74" s="241">
        <v>59.7</v>
      </c>
      <c r="E74" s="216">
        <v>65.5</v>
      </c>
      <c r="F74" s="236">
        <v>61.3</v>
      </c>
      <c r="G74" s="220">
        <v>65.5</v>
      </c>
      <c r="H74" s="212">
        <f t="shared" si="9"/>
        <v>106.8515497553018</v>
      </c>
      <c r="I74" s="212">
        <f t="shared" si="10"/>
        <v>100</v>
      </c>
      <c r="J74" s="228">
        <f t="shared" si="6"/>
        <v>109.71524288107202</v>
      </c>
    </row>
    <row r="75" spans="1:10" ht="31.5">
      <c r="A75" s="361"/>
      <c r="B75" s="12" t="s">
        <v>150</v>
      </c>
      <c r="C75" s="231" t="s">
        <v>132</v>
      </c>
      <c r="D75" s="241">
        <v>4.4</v>
      </c>
      <c r="E75" s="216">
        <v>2.1</v>
      </c>
      <c r="F75" s="236">
        <v>1.3</v>
      </c>
      <c r="G75" s="220">
        <v>1.3</v>
      </c>
      <c r="H75" s="212">
        <f t="shared" si="9"/>
        <v>100</v>
      </c>
      <c r="I75" s="212">
        <f t="shared" si="10"/>
        <v>61.904761904761905</v>
      </c>
      <c r="J75" s="228">
        <f t="shared" si="6"/>
        <v>29.54545454545454</v>
      </c>
    </row>
    <row r="76" spans="1:10" ht="47.25">
      <c r="A76" s="4" t="s">
        <v>149</v>
      </c>
      <c r="B76" s="12" t="s">
        <v>152</v>
      </c>
      <c r="C76" s="231" t="s">
        <v>132</v>
      </c>
      <c r="D76" s="241">
        <v>2.3</v>
      </c>
      <c r="E76" s="216">
        <v>2.8</v>
      </c>
      <c r="F76" s="236">
        <v>2</v>
      </c>
      <c r="G76" s="220">
        <v>1.6</v>
      </c>
      <c r="H76" s="212">
        <f t="shared" si="9"/>
        <v>80</v>
      </c>
      <c r="I76" s="212">
        <f t="shared" si="10"/>
        <v>57.14285714285715</v>
      </c>
      <c r="J76" s="228">
        <f t="shared" si="6"/>
        <v>69.56521739130436</v>
      </c>
    </row>
    <row r="77" spans="1:10" ht="31.5">
      <c r="A77" s="4" t="s">
        <v>151</v>
      </c>
      <c r="B77" s="12" t="s">
        <v>154</v>
      </c>
      <c r="C77" s="231" t="s">
        <v>132</v>
      </c>
      <c r="D77" s="241">
        <v>0</v>
      </c>
      <c r="E77" s="230">
        <v>0</v>
      </c>
      <c r="F77" s="236">
        <v>0.4</v>
      </c>
      <c r="G77" s="220">
        <v>0</v>
      </c>
      <c r="H77" s="212">
        <f t="shared" si="9"/>
        <v>0</v>
      </c>
      <c r="I77" s="212">
        <v>0</v>
      </c>
      <c r="J77" s="230">
        <v>0</v>
      </c>
    </row>
    <row r="78" spans="1:10" ht="78.75">
      <c r="A78" s="4" t="s">
        <v>153</v>
      </c>
      <c r="B78" s="6" t="s">
        <v>156</v>
      </c>
      <c r="C78" s="231" t="s">
        <v>50</v>
      </c>
      <c r="D78" s="241">
        <v>83.4</v>
      </c>
      <c r="E78" s="216">
        <v>84</v>
      </c>
      <c r="F78" s="236">
        <v>84.2</v>
      </c>
      <c r="G78" s="220">
        <v>85.7</v>
      </c>
      <c r="H78" s="212">
        <f t="shared" si="9"/>
        <v>101.7814726840855</v>
      </c>
      <c r="I78" s="212">
        <f t="shared" si="10"/>
        <v>102.02380952380952</v>
      </c>
      <c r="J78" s="228">
        <f t="shared" si="6"/>
        <v>102.75779376498801</v>
      </c>
    </row>
    <row r="79" spans="1:10" ht="63">
      <c r="A79" s="4" t="s">
        <v>155</v>
      </c>
      <c r="B79" s="6" t="s">
        <v>158</v>
      </c>
      <c r="C79" s="231" t="s">
        <v>132</v>
      </c>
      <c r="D79" s="241">
        <v>97</v>
      </c>
      <c r="E79" s="216">
        <v>97</v>
      </c>
      <c r="F79" s="236">
        <v>99</v>
      </c>
      <c r="G79" s="220">
        <v>97</v>
      </c>
      <c r="H79" s="212">
        <f t="shared" si="9"/>
        <v>97.97979797979798</v>
      </c>
      <c r="I79" s="212">
        <f t="shared" si="10"/>
        <v>100</v>
      </c>
      <c r="J79" s="228">
        <f t="shared" si="6"/>
        <v>100</v>
      </c>
    </row>
    <row r="80" spans="1:10" ht="47.25">
      <c r="A80" s="321" t="s">
        <v>157</v>
      </c>
      <c r="B80" s="6" t="s">
        <v>160</v>
      </c>
      <c r="C80" s="231" t="s">
        <v>132</v>
      </c>
      <c r="D80" s="241">
        <v>444</v>
      </c>
      <c r="E80" s="216">
        <v>444</v>
      </c>
      <c r="F80" s="236">
        <v>444</v>
      </c>
      <c r="G80" s="220">
        <v>444</v>
      </c>
      <c r="H80" s="212">
        <f t="shared" si="9"/>
        <v>100</v>
      </c>
      <c r="I80" s="212">
        <f t="shared" si="10"/>
        <v>100</v>
      </c>
      <c r="J80" s="228">
        <f t="shared" si="6"/>
        <v>100</v>
      </c>
    </row>
    <row r="81" spans="1:10" ht="31.5">
      <c r="A81" s="361"/>
      <c r="B81" s="6" t="s">
        <v>161</v>
      </c>
      <c r="C81" s="231" t="s">
        <v>132</v>
      </c>
      <c r="D81" s="241">
        <v>444</v>
      </c>
      <c r="E81" s="216">
        <v>444</v>
      </c>
      <c r="F81" s="236">
        <v>444</v>
      </c>
      <c r="G81" s="220">
        <v>444</v>
      </c>
      <c r="H81" s="212">
        <f t="shared" si="9"/>
        <v>100</v>
      </c>
      <c r="I81" s="212">
        <f t="shared" si="10"/>
        <v>100</v>
      </c>
      <c r="J81" s="228">
        <f t="shared" si="6"/>
        <v>100</v>
      </c>
    </row>
    <row r="82" spans="1:10" ht="63">
      <c r="A82" s="321" t="s">
        <v>159</v>
      </c>
      <c r="B82" s="6" t="s">
        <v>163</v>
      </c>
      <c r="C82" s="231" t="s">
        <v>132</v>
      </c>
      <c r="D82" s="231">
        <v>674.7</v>
      </c>
      <c r="E82" s="216">
        <v>672.2</v>
      </c>
      <c r="F82" s="236">
        <v>674.7</v>
      </c>
      <c r="G82" s="220">
        <v>672.2</v>
      </c>
      <c r="H82" s="212">
        <f t="shared" si="9"/>
        <v>99.62946494738402</v>
      </c>
      <c r="I82" s="212">
        <f t="shared" si="10"/>
        <v>100</v>
      </c>
      <c r="J82" s="228">
        <f t="shared" si="6"/>
        <v>99.62946494738402</v>
      </c>
    </row>
    <row r="83" spans="1:10" ht="15.75">
      <c r="A83" s="364"/>
      <c r="B83" s="6" t="s">
        <v>265</v>
      </c>
      <c r="C83" s="231" t="s">
        <v>132</v>
      </c>
      <c r="D83" s="231">
        <v>41.3</v>
      </c>
      <c r="E83" s="216">
        <v>41.4</v>
      </c>
      <c r="F83" s="236">
        <v>41.3</v>
      </c>
      <c r="G83" s="220">
        <v>41.4</v>
      </c>
      <c r="H83" s="212">
        <f t="shared" si="9"/>
        <v>100.24213075060533</v>
      </c>
      <c r="I83" s="212">
        <f t="shared" si="10"/>
        <v>100</v>
      </c>
      <c r="J83" s="228">
        <f t="shared" si="6"/>
        <v>100.24213075060533</v>
      </c>
    </row>
    <row r="84" spans="1:10" ht="15.75">
      <c r="A84" s="364"/>
      <c r="B84" s="6" t="s">
        <v>266</v>
      </c>
      <c r="C84" s="231" t="s">
        <v>132</v>
      </c>
      <c r="D84" s="231">
        <v>189.4</v>
      </c>
      <c r="E84" s="216">
        <v>190.8</v>
      </c>
      <c r="F84" s="236">
        <v>189.4</v>
      </c>
      <c r="G84" s="220">
        <v>190.8</v>
      </c>
      <c r="H84" s="212">
        <f t="shared" si="9"/>
        <v>100.73917634635691</v>
      </c>
      <c r="I84" s="212">
        <f t="shared" si="10"/>
        <v>100</v>
      </c>
      <c r="J84" s="228">
        <f t="shared" si="6"/>
        <v>100.73917634635691</v>
      </c>
    </row>
    <row r="85" spans="1:10" ht="15.75">
      <c r="A85" s="361"/>
      <c r="B85" s="6" t="s">
        <v>267</v>
      </c>
      <c r="C85" s="231" t="s">
        <v>132</v>
      </c>
      <c r="D85" s="241">
        <v>444</v>
      </c>
      <c r="E85" s="216">
        <v>444</v>
      </c>
      <c r="F85" s="236">
        <v>444</v>
      </c>
      <c r="G85" s="220">
        <v>444</v>
      </c>
      <c r="H85" s="212">
        <f t="shared" si="9"/>
        <v>100</v>
      </c>
      <c r="I85" s="212">
        <f t="shared" si="10"/>
        <v>100</v>
      </c>
      <c r="J85" s="228">
        <f t="shared" si="6"/>
        <v>100</v>
      </c>
    </row>
    <row r="86" spans="1:10" ht="173.25">
      <c r="A86" s="4" t="s">
        <v>162</v>
      </c>
      <c r="B86" s="12" t="s">
        <v>165</v>
      </c>
      <c r="C86" s="231" t="s">
        <v>50</v>
      </c>
      <c r="D86" s="231">
        <v>57.7</v>
      </c>
      <c r="E86" s="221">
        <v>0</v>
      </c>
      <c r="F86" s="236">
        <v>57.2</v>
      </c>
      <c r="G86" s="220">
        <v>0</v>
      </c>
      <c r="H86" s="212">
        <f t="shared" si="9"/>
        <v>0</v>
      </c>
      <c r="I86" s="212">
        <v>0</v>
      </c>
      <c r="J86" s="228">
        <f t="shared" si="6"/>
        <v>0</v>
      </c>
    </row>
    <row r="87" spans="1:10" ht="47.25">
      <c r="A87" s="4" t="s">
        <v>164</v>
      </c>
      <c r="B87" s="6" t="s">
        <v>167</v>
      </c>
      <c r="C87" s="231" t="s">
        <v>132</v>
      </c>
      <c r="D87" s="231">
        <v>28.7</v>
      </c>
      <c r="E87" s="216">
        <v>55</v>
      </c>
      <c r="F87" s="236">
        <v>34</v>
      </c>
      <c r="G87" s="220">
        <v>48</v>
      </c>
      <c r="H87" s="212">
        <f t="shared" si="9"/>
        <v>141.1764705882353</v>
      </c>
      <c r="I87" s="212">
        <f t="shared" si="10"/>
        <v>87.27272727272727</v>
      </c>
      <c r="J87" s="228">
        <f t="shared" si="6"/>
        <v>167.24738675958187</v>
      </c>
    </row>
    <row r="88" spans="1:10" ht="236.25">
      <c r="A88" s="4" t="s">
        <v>166</v>
      </c>
      <c r="B88" s="6" t="s">
        <v>169</v>
      </c>
      <c r="C88" s="231" t="s">
        <v>50</v>
      </c>
      <c r="D88" s="231">
        <v>0.03</v>
      </c>
      <c r="E88" s="216">
        <v>0.03</v>
      </c>
      <c r="F88" s="236">
        <v>0.02</v>
      </c>
      <c r="G88" s="220">
        <v>0.03</v>
      </c>
      <c r="H88" s="212">
        <f t="shared" si="9"/>
        <v>150</v>
      </c>
      <c r="I88" s="212">
        <f t="shared" si="10"/>
        <v>100</v>
      </c>
      <c r="J88" s="228">
        <f t="shared" si="6"/>
        <v>100</v>
      </c>
    </row>
    <row r="89" spans="1:10" ht="47.25">
      <c r="A89" s="4" t="s">
        <v>168</v>
      </c>
      <c r="B89" s="6" t="s">
        <v>171</v>
      </c>
      <c r="C89" s="231" t="s">
        <v>172</v>
      </c>
      <c r="D89" s="231">
        <v>848.2</v>
      </c>
      <c r="E89" s="216">
        <v>864</v>
      </c>
      <c r="F89" s="236">
        <v>859.2</v>
      </c>
      <c r="G89" s="220">
        <v>872</v>
      </c>
      <c r="H89" s="212">
        <f t="shared" si="9"/>
        <v>101.48975791433892</v>
      </c>
      <c r="I89" s="212">
        <f t="shared" si="10"/>
        <v>100.92592592592592</v>
      </c>
      <c r="J89" s="228">
        <f t="shared" si="6"/>
        <v>102.80594199481254</v>
      </c>
    </row>
    <row r="90" spans="1:10" ht="48" customHeight="1">
      <c r="A90" s="4" t="s">
        <v>170</v>
      </c>
      <c r="B90" s="6" t="s">
        <v>174</v>
      </c>
      <c r="C90" s="231" t="s">
        <v>175</v>
      </c>
      <c r="D90" s="231">
        <v>253</v>
      </c>
      <c r="E90" s="216">
        <v>244</v>
      </c>
      <c r="F90" s="236">
        <v>249</v>
      </c>
      <c r="G90" s="220">
        <v>253</v>
      </c>
      <c r="H90" s="212">
        <f t="shared" si="9"/>
        <v>101.60642570281124</v>
      </c>
      <c r="I90" s="212">
        <f t="shared" si="10"/>
        <v>103.68852459016394</v>
      </c>
      <c r="J90" s="228">
        <f t="shared" si="6"/>
        <v>100</v>
      </c>
    </row>
    <row r="91" spans="1:10" ht="15.75">
      <c r="A91" s="323" t="s">
        <v>176</v>
      </c>
      <c r="B91" s="323"/>
      <c r="C91" s="323"/>
      <c r="D91" s="323"/>
      <c r="E91" s="323"/>
      <c r="F91" s="362"/>
      <c r="G91" s="323"/>
      <c r="H91" s="323"/>
      <c r="I91" s="323"/>
      <c r="J91" s="232"/>
    </row>
    <row r="92" spans="1:10" ht="47.25">
      <c r="A92" s="4" t="s">
        <v>173</v>
      </c>
      <c r="B92" s="6" t="s">
        <v>178</v>
      </c>
      <c r="C92" s="231" t="s">
        <v>132</v>
      </c>
      <c r="D92" s="231">
        <v>3</v>
      </c>
      <c r="E92" s="216">
        <v>4.4</v>
      </c>
      <c r="F92" s="236">
        <v>4</v>
      </c>
      <c r="G92" s="220">
        <v>9.6</v>
      </c>
      <c r="H92" s="212">
        <f aca="true" t="shared" si="11" ref="H92:H97">G92/F92*100</f>
        <v>240</v>
      </c>
      <c r="I92" s="212">
        <f aca="true" t="shared" si="12" ref="I92:I97">G92/E92*100</f>
        <v>218.18181818181816</v>
      </c>
      <c r="J92" s="228">
        <f t="shared" si="6"/>
        <v>320</v>
      </c>
    </row>
    <row r="93" spans="1:10" ht="31.5" customHeight="1">
      <c r="A93" s="4" t="s">
        <v>177</v>
      </c>
      <c r="B93" s="6" t="s">
        <v>180</v>
      </c>
      <c r="C93" s="231" t="s">
        <v>181</v>
      </c>
      <c r="D93" s="231">
        <v>334.9</v>
      </c>
      <c r="E93" s="216">
        <v>450.2</v>
      </c>
      <c r="F93" s="236">
        <v>341.2</v>
      </c>
      <c r="G93" s="220">
        <v>570</v>
      </c>
      <c r="H93" s="212">
        <f t="shared" si="11"/>
        <v>167.05744431418523</v>
      </c>
      <c r="I93" s="212">
        <f t="shared" si="12"/>
        <v>126.61039537983119</v>
      </c>
      <c r="J93" s="228">
        <f t="shared" si="6"/>
        <v>170.20005971931923</v>
      </c>
    </row>
    <row r="94" spans="1:10" ht="48" customHeight="1">
      <c r="A94" s="4" t="s">
        <v>179</v>
      </c>
      <c r="B94" s="6" t="s">
        <v>183</v>
      </c>
      <c r="C94" s="231" t="s">
        <v>723</v>
      </c>
      <c r="D94" s="231">
        <v>854.8</v>
      </c>
      <c r="E94" s="216">
        <v>854.8</v>
      </c>
      <c r="F94" s="236">
        <v>854.8</v>
      </c>
      <c r="G94" s="220">
        <v>854.8</v>
      </c>
      <c r="H94" s="212">
        <f t="shared" si="11"/>
        <v>100</v>
      </c>
      <c r="I94" s="212">
        <f t="shared" si="12"/>
        <v>100</v>
      </c>
      <c r="J94" s="228">
        <f t="shared" si="6"/>
        <v>100</v>
      </c>
    </row>
    <row r="95" spans="1:10" ht="63">
      <c r="A95" s="4" t="s">
        <v>182</v>
      </c>
      <c r="B95" s="6" t="s">
        <v>185</v>
      </c>
      <c r="C95" s="231" t="s">
        <v>181</v>
      </c>
      <c r="D95" s="231">
        <v>495</v>
      </c>
      <c r="E95" s="216">
        <v>448</v>
      </c>
      <c r="F95" s="236">
        <v>535</v>
      </c>
      <c r="G95" s="220">
        <v>200</v>
      </c>
      <c r="H95" s="212">
        <f t="shared" si="11"/>
        <v>37.38317757009346</v>
      </c>
      <c r="I95" s="212">
        <f t="shared" si="12"/>
        <v>44.642857142857146</v>
      </c>
      <c r="J95" s="228">
        <f t="shared" si="6"/>
        <v>40.4040404040404</v>
      </c>
    </row>
    <row r="96" spans="1:10" s="27" customFormat="1" ht="47.25">
      <c r="A96" s="26" t="s">
        <v>184</v>
      </c>
      <c r="B96" s="233" t="s">
        <v>187</v>
      </c>
      <c r="C96" s="237" t="s">
        <v>84</v>
      </c>
      <c r="D96" s="237">
        <v>18</v>
      </c>
      <c r="E96" s="221">
        <v>22</v>
      </c>
      <c r="F96" s="236">
        <v>30</v>
      </c>
      <c r="G96" s="249">
        <v>24</v>
      </c>
      <c r="H96" s="236">
        <f t="shared" si="11"/>
        <v>80</v>
      </c>
      <c r="I96" s="236">
        <f t="shared" si="12"/>
        <v>109.09090909090908</v>
      </c>
      <c r="J96" s="236">
        <f t="shared" si="6"/>
        <v>133.33333333333331</v>
      </c>
    </row>
    <row r="97" spans="1:10" ht="78.75">
      <c r="A97" s="4" t="s">
        <v>186</v>
      </c>
      <c r="B97" s="6" t="s">
        <v>189</v>
      </c>
      <c r="C97" s="231" t="s">
        <v>132</v>
      </c>
      <c r="D97" s="231">
        <v>28.7</v>
      </c>
      <c r="E97" s="216">
        <v>55</v>
      </c>
      <c r="F97" s="236">
        <v>34</v>
      </c>
      <c r="G97" s="220">
        <v>0</v>
      </c>
      <c r="H97" s="212">
        <f t="shared" si="11"/>
        <v>0</v>
      </c>
      <c r="I97" s="212">
        <f t="shared" si="12"/>
        <v>0</v>
      </c>
      <c r="J97" s="228">
        <f t="shared" si="6"/>
        <v>0</v>
      </c>
    </row>
    <row r="98" spans="1:10" ht="15.75">
      <c r="A98" s="323" t="s">
        <v>190</v>
      </c>
      <c r="B98" s="323"/>
      <c r="C98" s="323"/>
      <c r="D98" s="323"/>
      <c r="E98" s="323"/>
      <c r="F98" s="362"/>
      <c r="G98" s="323"/>
      <c r="H98" s="323"/>
      <c r="I98" s="323"/>
      <c r="J98" s="232"/>
    </row>
    <row r="99" spans="1:10" ht="94.5">
      <c r="A99" s="4" t="s">
        <v>188</v>
      </c>
      <c r="B99" s="6" t="s">
        <v>192</v>
      </c>
      <c r="C99" s="231" t="s">
        <v>193</v>
      </c>
      <c r="D99" s="241">
        <v>48493</v>
      </c>
      <c r="E99" s="216">
        <v>52590.6</v>
      </c>
      <c r="F99" s="236">
        <v>57062.3</v>
      </c>
      <c r="G99" s="216">
        <v>53950.6</v>
      </c>
      <c r="H99" s="212">
        <f aca="true" t="shared" si="13" ref="H99:H118">G99/F99*100</f>
        <v>94.54683740403033</v>
      </c>
      <c r="I99" s="212">
        <f aca="true" t="shared" si="14" ref="I99:I118">G99/E99*100</f>
        <v>102.5860134700878</v>
      </c>
      <c r="J99" s="228">
        <f t="shared" si="6"/>
        <v>111.25440785267978</v>
      </c>
    </row>
    <row r="100" spans="1:10" ht="31.5">
      <c r="A100" s="321" t="s">
        <v>191</v>
      </c>
      <c r="B100" s="6" t="s">
        <v>195</v>
      </c>
      <c r="C100" s="231" t="s">
        <v>193</v>
      </c>
      <c r="D100" s="241">
        <v>1140.9</v>
      </c>
      <c r="E100" s="216">
        <v>846.5</v>
      </c>
      <c r="F100" s="236">
        <v>1300.3</v>
      </c>
      <c r="G100" s="216">
        <v>846.5</v>
      </c>
      <c r="H100" s="212">
        <f t="shared" si="13"/>
        <v>65.10036145504884</v>
      </c>
      <c r="I100" s="212">
        <f t="shared" si="14"/>
        <v>100</v>
      </c>
      <c r="J100" s="228">
        <f t="shared" si="6"/>
        <v>74.19581032518187</v>
      </c>
    </row>
    <row r="101" spans="1:10" ht="31.5">
      <c r="A101" s="361"/>
      <c r="B101" s="6" t="s">
        <v>196</v>
      </c>
      <c r="C101" s="231" t="s">
        <v>193</v>
      </c>
      <c r="D101" s="241">
        <v>467.8</v>
      </c>
      <c r="E101" s="216">
        <v>341.9</v>
      </c>
      <c r="F101" s="236">
        <v>437.2</v>
      </c>
      <c r="G101" s="216">
        <v>341.9</v>
      </c>
      <c r="H101" s="212">
        <f t="shared" si="13"/>
        <v>78.2021957913998</v>
      </c>
      <c r="I101" s="212">
        <f t="shared" si="14"/>
        <v>100</v>
      </c>
      <c r="J101" s="228">
        <f t="shared" si="6"/>
        <v>73.08678922616501</v>
      </c>
    </row>
    <row r="102" spans="1:10" ht="31.5">
      <c r="A102" s="4" t="s">
        <v>194</v>
      </c>
      <c r="B102" s="6" t="s">
        <v>198</v>
      </c>
      <c r="C102" s="231"/>
      <c r="D102" s="241">
        <v>130</v>
      </c>
      <c r="E102" s="216">
        <v>143</v>
      </c>
      <c r="F102" s="236">
        <v>156.8</v>
      </c>
      <c r="G102" s="216">
        <v>143</v>
      </c>
      <c r="H102" s="212">
        <f t="shared" si="13"/>
        <v>91.19897959183673</v>
      </c>
      <c r="I102" s="212">
        <f t="shared" si="14"/>
        <v>100</v>
      </c>
      <c r="J102" s="228">
        <f t="shared" si="6"/>
        <v>110.00000000000001</v>
      </c>
    </row>
    <row r="103" spans="1:10" ht="63">
      <c r="A103" s="321" t="s">
        <v>197</v>
      </c>
      <c r="B103" s="6" t="s">
        <v>200</v>
      </c>
      <c r="C103" s="231" t="s">
        <v>193</v>
      </c>
      <c r="D103" s="241">
        <v>1469.9</v>
      </c>
      <c r="E103" s="216">
        <v>1532.1</v>
      </c>
      <c r="F103" s="236">
        <v>1917.8</v>
      </c>
      <c r="G103" s="216">
        <v>1532.1</v>
      </c>
      <c r="H103" s="212">
        <f t="shared" si="13"/>
        <v>79.88841380748775</v>
      </c>
      <c r="I103" s="212">
        <f t="shared" si="14"/>
        <v>100</v>
      </c>
      <c r="J103" s="228">
        <f t="shared" si="6"/>
        <v>104.23158037961764</v>
      </c>
    </row>
    <row r="104" spans="1:10" ht="31.5">
      <c r="A104" s="361"/>
      <c r="B104" s="6" t="s">
        <v>196</v>
      </c>
      <c r="C104" s="231" t="s">
        <v>193</v>
      </c>
      <c r="D104" s="241">
        <v>1412.2</v>
      </c>
      <c r="E104" s="216">
        <v>1471.8</v>
      </c>
      <c r="F104" s="236">
        <v>1842.6</v>
      </c>
      <c r="G104" s="216">
        <v>1471.8</v>
      </c>
      <c r="H104" s="212">
        <f t="shared" si="13"/>
        <v>79.87626180397265</v>
      </c>
      <c r="I104" s="212">
        <f t="shared" si="14"/>
        <v>100</v>
      </c>
      <c r="J104" s="228">
        <f t="shared" si="6"/>
        <v>104.2203653873389</v>
      </c>
    </row>
    <row r="105" spans="1:10" s="27" customFormat="1" ht="47.25" customHeight="1">
      <c r="A105" s="26" t="s">
        <v>199</v>
      </c>
      <c r="B105" s="233" t="s">
        <v>202</v>
      </c>
      <c r="C105" s="237" t="s">
        <v>193</v>
      </c>
      <c r="D105" s="244">
        <v>1928</v>
      </c>
      <c r="E105" s="235">
        <v>2280.6</v>
      </c>
      <c r="F105" s="236">
        <v>2523.5</v>
      </c>
      <c r="G105" s="235">
        <v>2485.9</v>
      </c>
      <c r="H105" s="236">
        <f t="shared" si="13"/>
        <v>98.51000594412523</v>
      </c>
      <c r="I105" s="236">
        <f t="shared" si="14"/>
        <v>109.00201701306675</v>
      </c>
      <c r="J105" s="236">
        <f aca="true" t="shared" si="15" ref="J105:J147">G105/D105*100</f>
        <v>128.93672199170126</v>
      </c>
    </row>
    <row r="106" spans="1:10" s="27" customFormat="1" ht="31.5">
      <c r="A106" s="26" t="s">
        <v>201</v>
      </c>
      <c r="B106" s="233" t="s">
        <v>204</v>
      </c>
      <c r="C106" s="237" t="s">
        <v>60</v>
      </c>
      <c r="D106" s="237">
        <v>29004</v>
      </c>
      <c r="E106" s="221">
        <v>29006</v>
      </c>
      <c r="F106" s="236">
        <v>29587</v>
      </c>
      <c r="G106" s="221">
        <v>29244</v>
      </c>
      <c r="H106" s="236">
        <f t="shared" si="13"/>
        <v>98.84070706729307</v>
      </c>
      <c r="I106" s="236">
        <f t="shared" si="14"/>
        <v>100.82051989243605</v>
      </c>
      <c r="J106" s="236">
        <f t="shared" si="15"/>
        <v>100.82747207281754</v>
      </c>
    </row>
    <row r="107" spans="1:10" ht="47.25">
      <c r="A107" s="4" t="s">
        <v>203</v>
      </c>
      <c r="B107" s="6" t="s">
        <v>206</v>
      </c>
      <c r="C107" s="231" t="s">
        <v>29</v>
      </c>
      <c r="D107" s="231">
        <v>43506</v>
      </c>
      <c r="E107" s="216">
        <v>43941</v>
      </c>
      <c r="F107" s="236">
        <v>44380</v>
      </c>
      <c r="G107" s="216">
        <v>44380</v>
      </c>
      <c r="H107" s="212">
        <f t="shared" si="13"/>
        <v>100</v>
      </c>
      <c r="I107" s="212">
        <f t="shared" si="14"/>
        <v>100.99906693065701</v>
      </c>
      <c r="J107" s="228">
        <f t="shared" si="15"/>
        <v>102.00891831011813</v>
      </c>
    </row>
    <row r="108" spans="1:10" ht="31.5">
      <c r="A108" s="4" t="s">
        <v>205</v>
      </c>
      <c r="B108" s="6" t="s">
        <v>208</v>
      </c>
      <c r="C108" s="231" t="s">
        <v>193</v>
      </c>
      <c r="D108" s="245">
        <v>22378.1</v>
      </c>
      <c r="E108" s="222">
        <v>26024.7</v>
      </c>
      <c r="F108" s="236">
        <v>27191.4</v>
      </c>
      <c r="G108" s="222">
        <v>27195</v>
      </c>
      <c r="H108" s="212">
        <f t="shared" si="13"/>
        <v>100.01323948012974</v>
      </c>
      <c r="I108" s="212">
        <f t="shared" si="14"/>
        <v>104.49688180843583</v>
      </c>
      <c r="J108" s="228">
        <f t="shared" si="15"/>
        <v>121.52506244944836</v>
      </c>
    </row>
    <row r="109" spans="1:10" ht="31.5">
      <c r="A109" s="4" t="s">
        <v>207</v>
      </c>
      <c r="B109" s="6" t="s">
        <v>210</v>
      </c>
      <c r="C109" s="231" t="s">
        <v>193</v>
      </c>
      <c r="D109" s="241">
        <v>2632.6</v>
      </c>
      <c r="E109" s="216">
        <v>2923</v>
      </c>
      <c r="F109" s="236">
        <v>3237.5</v>
      </c>
      <c r="G109" s="216">
        <v>3240</v>
      </c>
      <c r="H109" s="212">
        <f t="shared" si="13"/>
        <v>100.07722007722009</v>
      </c>
      <c r="I109" s="212">
        <f t="shared" si="14"/>
        <v>110.84502223742729</v>
      </c>
      <c r="J109" s="228">
        <f t="shared" si="15"/>
        <v>123.07224796778851</v>
      </c>
    </row>
    <row r="110" spans="1:10" ht="31.5">
      <c r="A110" s="4" t="s">
        <v>209</v>
      </c>
      <c r="B110" s="6" t="s">
        <v>212</v>
      </c>
      <c r="C110" s="231" t="s">
        <v>193</v>
      </c>
      <c r="D110" s="241">
        <v>9981.2</v>
      </c>
      <c r="E110" s="216">
        <v>11471</v>
      </c>
      <c r="F110" s="236">
        <v>13270.6</v>
      </c>
      <c r="G110" s="216">
        <v>13305</v>
      </c>
      <c r="H110" s="212">
        <f t="shared" si="13"/>
        <v>100.25921962835139</v>
      </c>
      <c r="I110" s="212">
        <f t="shared" si="14"/>
        <v>115.98814401534302</v>
      </c>
      <c r="J110" s="228">
        <f t="shared" si="15"/>
        <v>133.30060513765878</v>
      </c>
    </row>
    <row r="111" spans="1:10" ht="78.75">
      <c r="A111" s="4" t="s">
        <v>211</v>
      </c>
      <c r="B111" s="12" t="s">
        <v>214</v>
      </c>
      <c r="C111" s="231" t="s">
        <v>50</v>
      </c>
      <c r="D111" s="241">
        <v>88.2</v>
      </c>
      <c r="E111" s="221">
        <v>216</v>
      </c>
      <c r="F111" s="236">
        <v>88.2</v>
      </c>
      <c r="G111" s="221">
        <v>216</v>
      </c>
      <c r="H111" s="212">
        <f t="shared" si="13"/>
        <v>244.89795918367346</v>
      </c>
      <c r="I111" s="212">
        <f t="shared" si="14"/>
        <v>100</v>
      </c>
      <c r="J111" s="228">
        <f t="shared" si="15"/>
        <v>244.89795918367346</v>
      </c>
    </row>
    <row r="112" spans="1:10" ht="63">
      <c r="A112" s="4" t="s">
        <v>213</v>
      </c>
      <c r="B112" s="6" t="s">
        <v>216</v>
      </c>
      <c r="C112" s="231" t="s">
        <v>193</v>
      </c>
      <c r="D112" s="243">
        <v>14781.9</v>
      </c>
      <c r="E112" s="219">
        <v>15596</v>
      </c>
      <c r="F112" s="236">
        <v>16083.1</v>
      </c>
      <c r="G112" s="219">
        <v>15596</v>
      </c>
      <c r="H112" s="212">
        <f t="shared" si="13"/>
        <v>96.97135502483974</v>
      </c>
      <c r="I112" s="212">
        <f t="shared" si="14"/>
        <v>100</v>
      </c>
      <c r="J112" s="228">
        <f t="shared" si="15"/>
        <v>105.50741109059052</v>
      </c>
    </row>
    <row r="113" spans="1:10" ht="63">
      <c r="A113" s="4" t="s">
        <v>215</v>
      </c>
      <c r="B113" s="6" t="s">
        <v>218</v>
      </c>
      <c r="C113" s="231" t="s">
        <v>29</v>
      </c>
      <c r="D113" s="231">
        <v>418</v>
      </c>
      <c r="E113" s="216">
        <v>380</v>
      </c>
      <c r="F113" s="236">
        <v>428.6</v>
      </c>
      <c r="G113" s="216">
        <v>380</v>
      </c>
      <c r="H113" s="212">
        <f t="shared" si="13"/>
        <v>88.66075594960336</v>
      </c>
      <c r="I113" s="212">
        <f t="shared" si="14"/>
        <v>100</v>
      </c>
      <c r="J113" s="228">
        <f t="shared" si="15"/>
        <v>90.9090909090909</v>
      </c>
    </row>
    <row r="114" spans="1:10" ht="47.25">
      <c r="A114" s="4" t="s">
        <v>217</v>
      </c>
      <c r="B114" s="6" t="s">
        <v>220</v>
      </c>
      <c r="C114" s="231" t="s">
        <v>60</v>
      </c>
      <c r="D114" s="231">
        <v>160</v>
      </c>
      <c r="E114" s="216">
        <v>212</v>
      </c>
      <c r="F114" s="236">
        <v>167</v>
      </c>
      <c r="G114" s="216">
        <v>212</v>
      </c>
      <c r="H114" s="212">
        <f t="shared" si="13"/>
        <v>126.94610778443113</v>
      </c>
      <c r="I114" s="212">
        <f t="shared" si="14"/>
        <v>100</v>
      </c>
      <c r="J114" s="228">
        <f t="shared" si="15"/>
        <v>132.5</v>
      </c>
    </row>
    <row r="115" spans="1:10" s="27" customFormat="1" ht="63">
      <c r="A115" s="26" t="s">
        <v>219</v>
      </c>
      <c r="B115" s="233" t="s">
        <v>222</v>
      </c>
      <c r="C115" s="237" t="s">
        <v>193</v>
      </c>
      <c r="D115" s="247">
        <v>1491.6</v>
      </c>
      <c r="E115" s="246">
        <v>1515.6</v>
      </c>
      <c r="F115" s="236">
        <v>1660.4</v>
      </c>
      <c r="G115" s="246">
        <v>1515.6</v>
      </c>
      <c r="H115" s="236">
        <f t="shared" si="13"/>
        <v>91.27920982895687</v>
      </c>
      <c r="I115" s="236">
        <f t="shared" si="14"/>
        <v>100</v>
      </c>
      <c r="J115" s="236">
        <f t="shared" si="15"/>
        <v>101.60901045856798</v>
      </c>
    </row>
    <row r="116" spans="1:10" s="27" customFormat="1" ht="31.5">
      <c r="A116" s="26" t="s">
        <v>221</v>
      </c>
      <c r="B116" s="233" t="s">
        <v>224</v>
      </c>
      <c r="C116" s="233" t="s">
        <v>724</v>
      </c>
      <c r="D116" s="26" t="s">
        <v>720</v>
      </c>
      <c r="E116" s="221" t="s">
        <v>475</v>
      </c>
      <c r="F116" s="77" t="s">
        <v>725</v>
      </c>
      <c r="G116" s="221" t="s">
        <v>475</v>
      </c>
      <c r="H116" s="248" t="s">
        <v>731</v>
      </c>
      <c r="I116" s="248" t="s">
        <v>727</v>
      </c>
      <c r="J116" s="248" t="s">
        <v>732</v>
      </c>
    </row>
    <row r="117" spans="1:10" ht="47.25">
      <c r="A117" s="4" t="s">
        <v>223</v>
      </c>
      <c r="B117" s="6" t="s">
        <v>226</v>
      </c>
      <c r="C117" s="6" t="s">
        <v>193</v>
      </c>
      <c r="D117" s="231">
        <v>337.4</v>
      </c>
      <c r="E117" s="216">
        <v>345</v>
      </c>
      <c r="F117" s="236">
        <v>363.1</v>
      </c>
      <c r="G117" s="216">
        <v>345</v>
      </c>
      <c r="H117" s="212">
        <f t="shared" si="13"/>
        <v>95.01514734232993</v>
      </c>
      <c r="I117" s="212">
        <f t="shared" si="14"/>
        <v>100</v>
      </c>
      <c r="J117" s="228">
        <f t="shared" si="15"/>
        <v>102.25251926496742</v>
      </c>
    </row>
    <row r="118" spans="1:10" ht="110.25">
      <c r="A118" s="4" t="s">
        <v>225</v>
      </c>
      <c r="B118" s="6" t="s">
        <v>228</v>
      </c>
      <c r="C118" s="6" t="s">
        <v>193</v>
      </c>
      <c r="D118" s="241">
        <v>1693</v>
      </c>
      <c r="E118" s="216">
        <v>1810</v>
      </c>
      <c r="F118" s="236">
        <v>2013</v>
      </c>
      <c r="G118" s="216">
        <v>2037</v>
      </c>
      <c r="H118" s="212">
        <f t="shared" si="13"/>
        <v>101.19225037257824</v>
      </c>
      <c r="I118" s="212">
        <f t="shared" si="14"/>
        <v>112.5414364640884</v>
      </c>
      <c r="J118" s="228">
        <f t="shared" si="15"/>
        <v>120.31896042528057</v>
      </c>
    </row>
    <row r="119" spans="1:10" ht="15.75">
      <c r="A119" s="323" t="s">
        <v>229</v>
      </c>
      <c r="B119" s="323"/>
      <c r="C119" s="323"/>
      <c r="D119" s="323"/>
      <c r="E119" s="323"/>
      <c r="F119" s="362"/>
      <c r="G119" s="323"/>
      <c r="H119" s="323"/>
      <c r="I119" s="323"/>
      <c r="J119" s="232"/>
    </row>
    <row r="120" spans="1:10" ht="63">
      <c r="A120" s="4" t="s">
        <v>227</v>
      </c>
      <c r="B120" s="12" t="s">
        <v>231</v>
      </c>
      <c r="C120" s="6" t="s">
        <v>127</v>
      </c>
      <c r="D120" s="231">
        <v>6265.5</v>
      </c>
      <c r="E120" s="216">
        <v>6695.9</v>
      </c>
      <c r="F120" s="236">
        <v>7458.2</v>
      </c>
      <c r="G120" s="216">
        <v>7261.4</v>
      </c>
      <c r="H120" s="212">
        <f aca="true" t="shared" si="16" ref="H120:H128">G120/F120*100</f>
        <v>97.36129360971816</v>
      </c>
      <c r="I120" s="212">
        <f aca="true" t="shared" si="17" ref="I120:I128">G120/E120*100</f>
        <v>108.44546662883256</v>
      </c>
      <c r="J120" s="228">
        <f t="shared" si="15"/>
        <v>115.89498044848774</v>
      </c>
    </row>
    <row r="121" spans="1:10" ht="78.75">
      <c r="A121" s="4" t="s">
        <v>230</v>
      </c>
      <c r="B121" s="12" t="s">
        <v>233</v>
      </c>
      <c r="C121" s="6" t="s">
        <v>234</v>
      </c>
      <c r="D121" s="231">
        <v>168.6</v>
      </c>
      <c r="E121" s="216">
        <v>116.6</v>
      </c>
      <c r="F121" s="236">
        <v>213.3</v>
      </c>
      <c r="G121" s="216">
        <v>315.8</v>
      </c>
      <c r="H121" s="212">
        <f t="shared" si="16"/>
        <v>148.05438349742147</v>
      </c>
      <c r="I121" s="212">
        <f t="shared" si="17"/>
        <v>270.84048027444254</v>
      </c>
      <c r="J121" s="228">
        <f t="shared" si="15"/>
        <v>187.30723606168448</v>
      </c>
    </row>
    <row r="122" spans="1:10" ht="31.5">
      <c r="A122" s="4" t="s">
        <v>232</v>
      </c>
      <c r="B122" s="6" t="s">
        <v>236</v>
      </c>
      <c r="C122" s="6" t="s">
        <v>234</v>
      </c>
      <c r="D122" s="231">
        <v>39.9</v>
      </c>
      <c r="E122" s="216">
        <v>41</v>
      </c>
      <c r="F122" s="236">
        <v>44.8</v>
      </c>
      <c r="G122" s="216">
        <v>42.4</v>
      </c>
      <c r="H122" s="212">
        <f t="shared" si="16"/>
        <v>94.64285714285715</v>
      </c>
      <c r="I122" s="212">
        <f t="shared" si="17"/>
        <v>103.41463414634147</v>
      </c>
      <c r="J122" s="228">
        <f t="shared" si="15"/>
        <v>106.265664160401</v>
      </c>
    </row>
    <row r="123" spans="1:10" s="83" customFormat="1" ht="15">
      <c r="A123" s="314" t="s">
        <v>739</v>
      </c>
      <c r="B123" s="363"/>
      <c r="C123" s="363"/>
      <c r="D123" s="306"/>
      <c r="E123" s="306"/>
      <c r="F123" s="306"/>
      <c r="G123" s="306"/>
      <c r="H123" s="306"/>
      <c r="I123" s="306"/>
      <c r="J123" s="307"/>
    </row>
    <row r="124" spans="1:10" s="83" customFormat="1" ht="47.25">
      <c r="A124" s="254" t="s">
        <v>235</v>
      </c>
      <c r="B124" s="85" t="s">
        <v>740</v>
      </c>
      <c r="C124" s="251" t="s">
        <v>741</v>
      </c>
      <c r="D124" s="255">
        <v>4.25</v>
      </c>
      <c r="E124" s="216">
        <v>4.61</v>
      </c>
      <c r="F124" s="236">
        <v>3.5</v>
      </c>
      <c r="G124" s="216">
        <v>4.7</v>
      </c>
      <c r="H124" s="252">
        <f t="shared" si="16"/>
        <v>134.2857142857143</v>
      </c>
      <c r="I124" s="252">
        <f t="shared" si="17"/>
        <v>101.9522776572668</v>
      </c>
      <c r="J124" s="252">
        <f t="shared" si="15"/>
        <v>110.58823529411765</v>
      </c>
    </row>
    <row r="125" spans="1:10" s="83" customFormat="1" ht="31.5">
      <c r="A125" s="254" t="s">
        <v>238</v>
      </c>
      <c r="B125" s="85" t="s">
        <v>742</v>
      </c>
      <c r="C125" s="251" t="s">
        <v>743</v>
      </c>
      <c r="D125" s="255">
        <v>200</v>
      </c>
      <c r="E125" s="216">
        <v>203</v>
      </c>
      <c r="F125" s="236">
        <v>231</v>
      </c>
      <c r="G125" s="216">
        <v>213</v>
      </c>
      <c r="H125" s="252">
        <f t="shared" si="16"/>
        <v>92.20779220779221</v>
      </c>
      <c r="I125" s="252">
        <f t="shared" si="17"/>
        <v>104.92610837438423</v>
      </c>
      <c r="J125" s="252">
        <f t="shared" si="15"/>
        <v>106.5</v>
      </c>
    </row>
    <row r="126" spans="1:10" s="83" customFormat="1" ht="63">
      <c r="A126" s="254" t="s">
        <v>240</v>
      </c>
      <c r="B126" s="85" t="s">
        <v>744</v>
      </c>
      <c r="C126" s="251" t="s">
        <v>745</v>
      </c>
      <c r="D126" s="255">
        <v>9047.7</v>
      </c>
      <c r="E126" s="216">
        <v>9645.2</v>
      </c>
      <c r="F126" s="236">
        <v>5531.9</v>
      </c>
      <c r="G126" s="216">
        <v>12305.3</v>
      </c>
      <c r="H126" s="252">
        <f t="shared" si="16"/>
        <v>222.4425604222781</v>
      </c>
      <c r="I126" s="252">
        <f t="shared" si="17"/>
        <v>127.5795214199809</v>
      </c>
      <c r="J126" s="252">
        <f t="shared" si="15"/>
        <v>136.0047304839904</v>
      </c>
    </row>
    <row r="127" spans="1:10" s="83" customFormat="1" ht="31.5">
      <c r="A127" s="254" t="s">
        <v>242</v>
      </c>
      <c r="B127" s="85" t="s">
        <v>746</v>
      </c>
      <c r="C127" s="251" t="s">
        <v>745</v>
      </c>
      <c r="D127" s="255">
        <v>2325.2</v>
      </c>
      <c r="E127" s="216">
        <v>2142.1</v>
      </c>
      <c r="F127" s="236">
        <v>2862.6</v>
      </c>
      <c r="G127" s="216">
        <v>2642.3</v>
      </c>
      <c r="H127" s="252">
        <f t="shared" si="16"/>
        <v>92.30419897994831</v>
      </c>
      <c r="I127" s="252">
        <f t="shared" si="17"/>
        <v>123.3509173241212</v>
      </c>
      <c r="J127" s="252">
        <f t="shared" si="15"/>
        <v>113.6375365559952</v>
      </c>
    </row>
    <row r="128" spans="1:10" s="83" customFormat="1" ht="63">
      <c r="A128" s="254" t="s">
        <v>246</v>
      </c>
      <c r="B128" s="85" t="s">
        <v>747</v>
      </c>
      <c r="C128" s="251" t="s">
        <v>181</v>
      </c>
      <c r="D128" s="255">
        <v>196</v>
      </c>
      <c r="E128" s="216">
        <v>253</v>
      </c>
      <c r="F128" s="236">
        <v>210</v>
      </c>
      <c r="G128" s="216">
        <v>571</v>
      </c>
      <c r="H128" s="252">
        <f t="shared" si="16"/>
        <v>271.9047619047619</v>
      </c>
      <c r="I128" s="252">
        <f t="shared" si="17"/>
        <v>225.69169960474306</v>
      </c>
      <c r="J128" s="252">
        <f t="shared" si="15"/>
        <v>291.32653061224494</v>
      </c>
    </row>
    <row r="129" spans="1:10" s="83" customFormat="1" ht="15">
      <c r="A129" s="314" t="s">
        <v>748</v>
      </c>
      <c r="B129" s="306"/>
      <c r="C129" s="306"/>
      <c r="D129" s="306"/>
      <c r="E129" s="306"/>
      <c r="F129" s="306"/>
      <c r="G129" s="306"/>
      <c r="H129" s="306"/>
      <c r="I129" s="306"/>
      <c r="J129" s="307"/>
    </row>
    <row r="130" spans="1:10" s="83" customFormat="1" ht="31.5">
      <c r="A130" s="254" t="s">
        <v>248</v>
      </c>
      <c r="B130" s="85" t="s">
        <v>749</v>
      </c>
      <c r="C130" s="251" t="s">
        <v>745</v>
      </c>
      <c r="D130" s="255">
        <v>144.8</v>
      </c>
      <c r="E130" s="216">
        <v>149.2</v>
      </c>
      <c r="F130" s="236">
        <v>166</v>
      </c>
      <c r="G130" s="216">
        <v>155.1</v>
      </c>
      <c r="H130" s="252">
        <f>G130/F130*100</f>
        <v>93.43373493975903</v>
      </c>
      <c r="I130" s="252">
        <f>G130/E130*100</f>
        <v>103.9544235924933</v>
      </c>
      <c r="J130" s="252">
        <f>G130/D130*100</f>
        <v>107.11325966850826</v>
      </c>
    </row>
    <row r="131" spans="1:10" s="83" customFormat="1" ht="63">
      <c r="A131" s="254" t="s">
        <v>250</v>
      </c>
      <c r="B131" s="85" t="s">
        <v>750</v>
      </c>
      <c r="C131" s="251" t="s">
        <v>745</v>
      </c>
      <c r="D131" s="255">
        <v>60.1</v>
      </c>
      <c r="E131" s="216">
        <v>47.1</v>
      </c>
      <c r="F131" s="236">
        <v>69.7</v>
      </c>
      <c r="G131" s="216">
        <v>60.4</v>
      </c>
      <c r="H131" s="252">
        <f>G131/F131*100</f>
        <v>86.65710186513628</v>
      </c>
      <c r="I131" s="252">
        <f>G131/E131*100</f>
        <v>128.23779193205945</v>
      </c>
      <c r="J131" s="252">
        <f>G131/D131*100</f>
        <v>100.49916805324459</v>
      </c>
    </row>
    <row r="132" spans="1:10" s="83" customFormat="1" ht="63">
      <c r="A132" s="254" t="s">
        <v>252</v>
      </c>
      <c r="B132" s="85" t="s">
        <v>751</v>
      </c>
      <c r="C132" s="251" t="s">
        <v>50</v>
      </c>
      <c r="D132" s="255">
        <v>41.5</v>
      </c>
      <c r="E132" s="216">
        <v>31.6</v>
      </c>
      <c r="F132" s="236">
        <v>42</v>
      </c>
      <c r="G132" s="216">
        <v>38.9</v>
      </c>
      <c r="H132" s="252">
        <f>G132/F132*100</f>
        <v>92.6190476190476</v>
      </c>
      <c r="I132" s="252">
        <f>G132/E132*100</f>
        <v>123.1012658227848</v>
      </c>
      <c r="J132" s="252">
        <f>G132/D132*100</f>
        <v>93.73493975903614</v>
      </c>
    </row>
    <row r="133" spans="1:10" s="83" customFormat="1" ht="15">
      <c r="A133" s="314" t="s">
        <v>752</v>
      </c>
      <c r="B133" s="363"/>
      <c r="C133" s="363"/>
      <c r="D133" s="306"/>
      <c r="E133" s="306"/>
      <c r="F133" s="363"/>
      <c r="G133" s="306"/>
      <c r="H133" s="306"/>
      <c r="I133" s="306"/>
      <c r="J133" s="307"/>
    </row>
    <row r="134" spans="1:10" s="83" customFormat="1" ht="126">
      <c r="A134" s="254" t="s">
        <v>254</v>
      </c>
      <c r="B134" s="256" t="s">
        <v>753</v>
      </c>
      <c r="C134" s="253" t="s">
        <v>745</v>
      </c>
      <c r="D134" s="251" t="s">
        <v>474</v>
      </c>
      <c r="E134" s="251" t="s">
        <v>474</v>
      </c>
      <c r="F134" s="85">
        <v>94.7</v>
      </c>
      <c r="G134" s="251" t="s">
        <v>474</v>
      </c>
      <c r="H134" s="251" t="s">
        <v>474</v>
      </c>
      <c r="I134" s="251" t="s">
        <v>474</v>
      </c>
      <c r="J134" s="251" t="s">
        <v>474</v>
      </c>
    </row>
    <row r="135" spans="1:10" s="83" customFormat="1" ht="173.25">
      <c r="A135" s="254" t="s">
        <v>257</v>
      </c>
      <c r="B135" s="85" t="s">
        <v>754</v>
      </c>
      <c r="C135" s="251" t="s">
        <v>745</v>
      </c>
      <c r="D135" s="251" t="s">
        <v>474</v>
      </c>
      <c r="E135" s="251" t="s">
        <v>474</v>
      </c>
      <c r="F135" s="85">
        <v>14502</v>
      </c>
      <c r="G135" s="251" t="s">
        <v>474</v>
      </c>
      <c r="H135" s="251" t="s">
        <v>474</v>
      </c>
      <c r="I135" s="251" t="s">
        <v>474</v>
      </c>
      <c r="J135" s="251" t="s">
        <v>474</v>
      </c>
    </row>
    <row r="136" spans="1:10" s="83" customFormat="1" ht="110.25">
      <c r="A136" s="254" t="s">
        <v>756</v>
      </c>
      <c r="B136" s="85" t="s">
        <v>755</v>
      </c>
      <c r="C136" s="251" t="s">
        <v>50</v>
      </c>
      <c r="D136" s="251" t="s">
        <v>474</v>
      </c>
      <c r="E136" s="251" t="s">
        <v>474</v>
      </c>
      <c r="F136" s="85">
        <v>20.8</v>
      </c>
      <c r="G136" s="251" t="s">
        <v>474</v>
      </c>
      <c r="H136" s="251" t="s">
        <v>474</v>
      </c>
      <c r="I136" s="251" t="s">
        <v>474</v>
      </c>
      <c r="J136" s="251" t="s">
        <v>474</v>
      </c>
    </row>
    <row r="137" spans="1:10" ht="15.75">
      <c r="A137" s="323" t="s">
        <v>237</v>
      </c>
      <c r="B137" s="323"/>
      <c r="C137" s="323"/>
      <c r="D137" s="323"/>
      <c r="E137" s="323"/>
      <c r="F137" s="362"/>
      <c r="G137" s="323"/>
      <c r="H137" s="323"/>
      <c r="I137" s="323"/>
      <c r="J137" s="232"/>
    </row>
    <row r="138" spans="1:10" ht="47.25">
      <c r="A138" s="4" t="s">
        <v>757</v>
      </c>
      <c r="B138" s="6" t="s">
        <v>239</v>
      </c>
      <c r="C138" s="85" t="s">
        <v>60</v>
      </c>
      <c r="D138" s="231">
        <v>10948</v>
      </c>
      <c r="E138" s="216">
        <v>9944</v>
      </c>
      <c r="F138" s="236">
        <v>10344</v>
      </c>
      <c r="G138" s="220">
        <v>10643</v>
      </c>
      <c r="H138" s="212">
        <f>G138/F138*100</f>
        <v>102.8905645784996</v>
      </c>
      <c r="I138" s="212">
        <f>G138/E138*100</f>
        <v>107.02936444086886</v>
      </c>
      <c r="J138" s="228">
        <f t="shared" si="15"/>
        <v>97.21410303251736</v>
      </c>
    </row>
    <row r="139" spans="1:10" ht="47.25">
      <c r="A139" s="4" t="s">
        <v>758</v>
      </c>
      <c r="B139" s="6" t="s">
        <v>241</v>
      </c>
      <c r="C139" s="85" t="s">
        <v>63</v>
      </c>
      <c r="D139" s="231">
        <v>20160</v>
      </c>
      <c r="E139" s="221">
        <v>11791</v>
      </c>
      <c r="F139" s="236">
        <v>19226</v>
      </c>
      <c r="G139" s="220">
        <v>31014</v>
      </c>
      <c r="H139" s="212">
        <f>G139/F139*100</f>
        <v>161.3128055757828</v>
      </c>
      <c r="I139" s="212">
        <f>G139/E139*100</f>
        <v>263.0311254346536</v>
      </c>
      <c r="J139" s="228">
        <f t="shared" si="15"/>
        <v>153.83928571428572</v>
      </c>
    </row>
    <row r="140" spans="1:10" s="27" customFormat="1" ht="141.75">
      <c r="A140" s="26" t="s">
        <v>759</v>
      </c>
      <c r="B140" s="233" t="s">
        <v>243</v>
      </c>
      <c r="C140" s="257" t="s">
        <v>244</v>
      </c>
      <c r="D140" s="258">
        <v>837</v>
      </c>
      <c r="E140" s="221">
        <v>140.4</v>
      </c>
      <c r="F140" s="236">
        <v>178</v>
      </c>
      <c r="G140" s="249">
        <v>169.14</v>
      </c>
      <c r="H140" s="236">
        <f>G140/F140*100</f>
        <v>95.02247191011234</v>
      </c>
      <c r="I140" s="236">
        <f>G140/E140*100</f>
        <v>120.47008547008546</v>
      </c>
      <c r="J140" s="236">
        <f t="shared" si="15"/>
        <v>20.207885304659495</v>
      </c>
    </row>
    <row r="141" spans="1:10" ht="15.75">
      <c r="A141" s="323" t="s">
        <v>245</v>
      </c>
      <c r="B141" s="323"/>
      <c r="C141" s="323"/>
      <c r="D141" s="323"/>
      <c r="E141" s="323"/>
      <c r="F141" s="362"/>
      <c r="G141" s="323"/>
      <c r="H141" s="323"/>
      <c r="I141" s="323"/>
      <c r="J141" s="232"/>
    </row>
    <row r="142" spans="1:10" ht="78.75">
      <c r="A142" s="4" t="s">
        <v>760</v>
      </c>
      <c r="B142" s="6" t="s">
        <v>247</v>
      </c>
      <c r="C142" s="231" t="s">
        <v>50</v>
      </c>
      <c r="D142" s="231">
        <v>100</v>
      </c>
      <c r="E142" s="212">
        <v>100</v>
      </c>
      <c r="F142" s="236">
        <v>100</v>
      </c>
      <c r="G142" s="220">
        <v>100</v>
      </c>
      <c r="H142" s="212">
        <f aca="true" t="shared" si="18" ref="H142:H147">G142/F142*100</f>
        <v>100</v>
      </c>
      <c r="I142" s="212">
        <f aca="true" t="shared" si="19" ref="I142:I147">G142/E142*100</f>
        <v>100</v>
      </c>
      <c r="J142" s="228">
        <f t="shared" si="15"/>
        <v>100</v>
      </c>
    </row>
    <row r="143" spans="1:10" ht="159" customHeight="1">
      <c r="A143" s="4" t="s">
        <v>761</v>
      </c>
      <c r="B143" s="6" t="s">
        <v>249</v>
      </c>
      <c r="C143" s="231" t="s">
        <v>50</v>
      </c>
      <c r="D143" s="231">
        <v>100</v>
      </c>
      <c r="E143" s="212">
        <v>100</v>
      </c>
      <c r="F143" s="236">
        <v>100</v>
      </c>
      <c r="G143" s="220">
        <v>96.7</v>
      </c>
      <c r="H143" s="212">
        <f t="shared" si="18"/>
        <v>96.7</v>
      </c>
      <c r="I143" s="212">
        <f t="shared" si="19"/>
        <v>96.7</v>
      </c>
      <c r="J143" s="228">
        <f t="shared" si="15"/>
        <v>96.7</v>
      </c>
    </row>
    <row r="144" spans="1:10" ht="78.75">
      <c r="A144" s="4" t="s">
        <v>762</v>
      </c>
      <c r="B144" s="6" t="s">
        <v>251</v>
      </c>
      <c r="C144" s="231" t="s">
        <v>50</v>
      </c>
      <c r="D144" s="231" t="s">
        <v>474</v>
      </c>
      <c r="E144" s="212" t="s">
        <v>474</v>
      </c>
      <c r="F144" s="236" t="s">
        <v>474</v>
      </c>
      <c r="G144" s="212" t="s">
        <v>474</v>
      </c>
      <c r="H144" s="212" t="s">
        <v>474</v>
      </c>
      <c r="I144" s="212" t="s">
        <v>474</v>
      </c>
      <c r="J144" s="228" t="s">
        <v>474</v>
      </c>
    </row>
    <row r="145" spans="1:10" ht="173.25">
      <c r="A145" s="4" t="s">
        <v>763</v>
      </c>
      <c r="B145" s="6" t="s">
        <v>253</v>
      </c>
      <c r="C145" s="231" t="s">
        <v>60</v>
      </c>
      <c r="D145" s="231">
        <v>4</v>
      </c>
      <c r="E145" s="212">
        <v>3</v>
      </c>
      <c r="F145" s="236">
        <v>2</v>
      </c>
      <c r="G145" s="220">
        <v>2</v>
      </c>
      <c r="H145" s="212">
        <f t="shared" si="18"/>
        <v>100</v>
      </c>
      <c r="I145" s="212">
        <f t="shared" si="19"/>
        <v>66.66666666666666</v>
      </c>
      <c r="J145" s="228">
        <f t="shared" si="15"/>
        <v>50</v>
      </c>
    </row>
    <row r="146" spans="1:10" ht="110.25">
      <c r="A146" s="4" t="s">
        <v>764</v>
      </c>
      <c r="B146" s="6" t="s">
        <v>255</v>
      </c>
      <c r="C146" s="231" t="s">
        <v>256</v>
      </c>
      <c r="D146" s="231">
        <v>15</v>
      </c>
      <c r="E146" s="212">
        <v>15</v>
      </c>
      <c r="F146" s="236">
        <v>15</v>
      </c>
      <c r="G146" s="220">
        <v>15</v>
      </c>
      <c r="H146" s="212">
        <f t="shared" si="18"/>
        <v>100</v>
      </c>
      <c r="I146" s="212">
        <f t="shared" si="19"/>
        <v>100</v>
      </c>
      <c r="J146" s="228">
        <f t="shared" si="15"/>
        <v>100</v>
      </c>
    </row>
    <row r="147" spans="1:10" ht="80.25" customHeight="1">
      <c r="A147" s="4" t="s">
        <v>765</v>
      </c>
      <c r="B147" s="6" t="s">
        <v>258</v>
      </c>
      <c r="C147" s="231" t="s">
        <v>60</v>
      </c>
      <c r="D147" s="231">
        <v>1</v>
      </c>
      <c r="E147" s="212">
        <v>1</v>
      </c>
      <c r="F147" s="236">
        <v>1</v>
      </c>
      <c r="G147" s="220">
        <v>1</v>
      </c>
      <c r="H147" s="212">
        <f t="shared" si="18"/>
        <v>100</v>
      </c>
      <c r="I147" s="212">
        <f t="shared" si="19"/>
        <v>100</v>
      </c>
      <c r="J147" s="228">
        <f t="shared" si="15"/>
        <v>100</v>
      </c>
    </row>
    <row r="148" spans="1:10" s="27" customFormat="1" ht="96" customHeight="1">
      <c r="A148" s="26" t="s">
        <v>766</v>
      </c>
      <c r="B148" s="233" t="s">
        <v>259</v>
      </c>
      <c r="C148" s="237" t="s">
        <v>60</v>
      </c>
      <c r="D148" s="237">
        <v>0</v>
      </c>
      <c r="E148" s="236">
        <v>0</v>
      </c>
      <c r="F148" s="236">
        <v>0</v>
      </c>
      <c r="G148" s="249">
        <v>0</v>
      </c>
      <c r="H148" s="236">
        <v>0</v>
      </c>
      <c r="I148" s="236">
        <v>0</v>
      </c>
      <c r="J148" s="236">
        <v>0</v>
      </c>
    </row>
    <row r="150" spans="1:9" ht="80.25" customHeight="1">
      <c r="A150" s="331" t="s">
        <v>268</v>
      </c>
      <c r="B150" s="331"/>
      <c r="C150" s="331"/>
      <c r="D150" s="331"/>
      <c r="E150" s="331"/>
      <c r="F150" s="331"/>
      <c r="G150" s="331"/>
      <c r="H150" s="331"/>
      <c r="I150" s="331"/>
    </row>
  </sheetData>
  <sheetProtection/>
  <mergeCells count="54">
    <mergeCell ref="J4:J5"/>
    <mergeCell ref="D58:D59"/>
    <mergeCell ref="J58:J59"/>
    <mergeCell ref="D64:D65"/>
    <mergeCell ref="J64:J65"/>
    <mergeCell ref="I4:I5"/>
    <mergeCell ref="H64:H65"/>
    <mergeCell ref="I64:I65"/>
    <mergeCell ref="A2:I2"/>
    <mergeCell ref="A4:A5"/>
    <mergeCell ref="B4:B5"/>
    <mergeCell ref="C4:C5"/>
    <mergeCell ref="E4:E5"/>
    <mergeCell ref="F4:G4"/>
    <mergeCell ref="H4:H5"/>
    <mergeCell ref="D4:D5"/>
    <mergeCell ref="A14:A20"/>
    <mergeCell ref="A23:I23"/>
    <mergeCell ref="A24:I24"/>
    <mergeCell ref="A35:I35"/>
    <mergeCell ref="A7:I7"/>
    <mergeCell ref="A91:I91"/>
    <mergeCell ref="A98:I98"/>
    <mergeCell ref="A64:A65"/>
    <mergeCell ref="B64:B65"/>
    <mergeCell ref="C64:C65"/>
    <mergeCell ref="E64:E65"/>
    <mergeCell ref="F64:F65"/>
    <mergeCell ref="G64:G65"/>
    <mergeCell ref="A36:A38"/>
    <mergeCell ref="A40:A44"/>
    <mergeCell ref="A49:A52"/>
    <mergeCell ref="A82:A85"/>
    <mergeCell ref="A80:A81"/>
    <mergeCell ref="A46:I46"/>
    <mergeCell ref="A54:I54"/>
    <mergeCell ref="A58:A59"/>
    <mergeCell ref="B58:B59"/>
    <mergeCell ref="C58:C59"/>
    <mergeCell ref="E58:E59"/>
    <mergeCell ref="F58:F59"/>
    <mergeCell ref="G58:G59"/>
    <mergeCell ref="H58:H59"/>
    <mergeCell ref="I58:I59"/>
    <mergeCell ref="A74:A75"/>
    <mergeCell ref="A100:A101"/>
    <mergeCell ref="A103:A104"/>
    <mergeCell ref="A150:I150"/>
    <mergeCell ref="A119:I119"/>
    <mergeCell ref="A137:I137"/>
    <mergeCell ref="A141:I141"/>
    <mergeCell ref="A123:J123"/>
    <mergeCell ref="A129:J129"/>
    <mergeCell ref="A133:J1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Никулин</dc:creator>
  <cp:keywords/>
  <dc:description/>
  <cp:lastModifiedBy>pogodin</cp:lastModifiedBy>
  <cp:lastPrinted>2015-03-13T13:48:26Z</cp:lastPrinted>
  <dcterms:created xsi:type="dcterms:W3CDTF">2014-03-25T12:16:53Z</dcterms:created>
  <dcterms:modified xsi:type="dcterms:W3CDTF">2015-04-24T09:52:55Z</dcterms:modified>
  <cp:category/>
  <cp:version/>
  <cp:contentType/>
  <cp:contentStatus/>
</cp:coreProperties>
</file>