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160" windowWidth="12435" windowHeight="5475"/>
  </bookViews>
  <sheets>
    <sheet name="форма №1" sheetId="1" r:id="rId1"/>
    <sheet name="форма №2 " sheetId="4" r:id="rId2"/>
    <sheet name="форма №3" sheetId="3" r:id="rId3"/>
  </sheets>
  <definedNames>
    <definedName name="_GoBack" localSheetId="2">'форма №3'!$J$4</definedName>
    <definedName name="OLE_LINK7" localSheetId="2">'форма №3'!#REF!</definedName>
    <definedName name="_xlnm.Print_Titles" localSheetId="0">'форма №1'!$9:$9</definedName>
    <definedName name="_xlnm.Print_Titles" localSheetId="1">'форма №2 '!$5:$5</definedName>
    <definedName name="_xlnm.Print_Titles" localSheetId="2">'форма №3'!$6:$6</definedName>
  </definedNames>
  <calcPr calcId="145621"/>
</workbook>
</file>

<file path=xl/calcChain.xml><?xml version="1.0" encoding="utf-8"?>
<calcChain xmlns="http://schemas.openxmlformats.org/spreadsheetml/2006/main">
  <c r="F166" i="1" l="1"/>
  <c r="K498" i="1"/>
  <c r="I498" i="1"/>
  <c r="G498" i="1"/>
  <c r="E498" i="1"/>
  <c r="L497" i="1"/>
  <c r="K497" i="1"/>
  <c r="I497" i="1"/>
  <c r="G497" i="1"/>
  <c r="E497" i="1"/>
  <c r="L369" i="1"/>
  <c r="K369" i="1"/>
  <c r="J369" i="1"/>
  <c r="I369" i="1"/>
  <c r="H369" i="1"/>
  <c r="G369" i="1"/>
  <c r="F369" i="1"/>
  <c r="E369" i="1"/>
  <c r="L201" i="1"/>
  <c r="K201" i="1"/>
  <c r="J201" i="1"/>
  <c r="I201" i="1"/>
  <c r="H201" i="1"/>
  <c r="G201" i="1"/>
  <c r="L196" i="1"/>
  <c r="K196" i="1"/>
  <c r="J196" i="1"/>
  <c r="I196" i="1"/>
  <c r="H196" i="1"/>
  <c r="G196" i="1"/>
  <c r="L191" i="1"/>
  <c r="K191" i="1"/>
  <c r="J191" i="1"/>
  <c r="I191" i="1"/>
  <c r="H191" i="1"/>
  <c r="G191" i="1"/>
  <c r="L186" i="1"/>
  <c r="K186" i="1"/>
  <c r="J186" i="1"/>
  <c r="I186" i="1"/>
  <c r="H186" i="1"/>
  <c r="G186" i="1"/>
  <c r="L181" i="1"/>
  <c r="K181" i="1"/>
  <c r="J181" i="1"/>
  <c r="I181" i="1"/>
  <c r="H181" i="1"/>
  <c r="G181" i="1"/>
  <c r="E181" i="1"/>
  <c r="L163" i="1"/>
  <c r="K163" i="1"/>
  <c r="J163" i="1"/>
  <c r="I163" i="1"/>
  <c r="H163" i="1"/>
  <c r="G163" i="1"/>
  <c r="F163" i="1"/>
  <c r="E163" i="1"/>
  <c r="L130" i="1"/>
  <c r="K130" i="1"/>
  <c r="J130" i="1"/>
  <c r="I130" i="1"/>
  <c r="H130" i="1"/>
  <c r="G130" i="1"/>
  <c r="L97" i="1"/>
  <c r="K97" i="1"/>
  <c r="J97" i="1"/>
  <c r="I97" i="1"/>
  <c r="H97" i="1"/>
  <c r="G97" i="1"/>
  <c r="L96" i="1" l="1"/>
  <c r="K96" i="1"/>
  <c r="J96" i="1"/>
  <c r="I96" i="1"/>
  <c r="H96" i="1"/>
  <c r="G96" i="1"/>
  <c r="L88" i="1"/>
  <c r="K88" i="1"/>
  <c r="J88" i="1"/>
  <c r="I88" i="1"/>
  <c r="H88" i="1"/>
  <c r="G88" i="1"/>
  <c r="F92" i="1"/>
  <c r="E92" i="1"/>
  <c r="L83" i="1"/>
  <c r="K83" i="1"/>
  <c r="J83" i="1"/>
  <c r="I83" i="1"/>
  <c r="H83" i="1"/>
  <c r="G83" i="1"/>
  <c r="F87" i="1"/>
  <c r="E87" i="1"/>
  <c r="L78" i="1"/>
  <c r="K78" i="1"/>
  <c r="J78" i="1"/>
  <c r="I78" i="1"/>
  <c r="H78" i="1"/>
  <c r="G78" i="1"/>
  <c r="L73" i="1"/>
  <c r="K73" i="1"/>
  <c r="J73" i="1"/>
  <c r="I73" i="1"/>
  <c r="H73" i="1"/>
  <c r="G73" i="1"/>
  <c r="L67" i="1"/>
  <c r="K67" i="1"/>
  <c r="J67" i="1"/>
  <c r="I67" i="1"/>
  <c r="H67" i="1"/>
  <c r="G67" i="1"/>
  <c r="F71" i="1"/>
  <c r="E71" i="1"/>
  <c r="L61" i="1"/>
  <c r="K61" i="1"/>
  <c r="J61" i="1"/>
  <c r="I61" i="1"/>
  <c r="H61" i="1"/>
  <c r="G61" i="1"/>
  <c r="F65" i="1"/>
  <c r="E65" i="1"/>
  <c r="L55" i="1"/>
  <c r="K55" i="1"/>
  <c r="J55" i="1"/>
  <c r="I55" i="1"/>
  <c r="H55" i="1"/>
  <c r="G55" i="1"/>
  <c r="F59" i="1"/>
  <c r="E59" i="1"/>
  <c r="L49" i="1"/>
  <c r="K49" i="1"/>
  <c r="J49" i="1"/>
  <c r="I49" i="1"/>
  <c r="H49" i="1"/>
  <c r="G49" i="1"/>
  <c r="F54" i="1"/>
  <c r="E54" i="1"/>
  <c r="E97" i="1" s="1"/>
  <c r="L493" i="1" l="1"/>
  <c r="K493" i="1"/>
  <c r="J493" i="1"/>
  <c r="I493" i="1"/>
  <c r="H493" i="1"/>
  <c r="G493" i="1"/>
  <c r="L484" i="1"/>
  <c r="K484" i="1"/>
  <c r="J484" i="1"/>
  <c r="I484" i="1"/>
  <c r="H484" i="1"/>
  <c r="G484" i="1"/>
  <c r="F488" i="1"/>
  <c r="E488" i="1"/>
  <c r="L479" i="1"/>
  <c r="K479" i="1"/>
  <c r="J479" i="1"/>
  <c r="I479" i="1"/>
  <c r="H479" i="1"/>
  <c r="G479" i="1"/>
  <c r="F483" i="1"/>
  <c r="E483" i="1"/>
  <c r="L474" i="1"/>
  <c r="K474" i="1"/>
  <c r="J474" i="1"/>
  <c r="I474" i="1"/>
  <c r="H474" i="1"/>
  <c r="G474" i="1"/>
  <c r="F478" i="1"/>
  <c r="E478" i="1"/>
  <c r="L469" i="1"/>
  <c r="K469" i="1"/>
  <c r="J469" i="1"/>
  <c r="I469" i="1"/>
  <c r="H469" i="1"/>
  <c r="G469" i="1"/>
  <c r="F473" i="1"/>
  <c r="E473" i="1"/>
  <c r="L464" i="1"/>
  <c r="K464" i="1"/>
  <c r="J464" i="1"/>
  <c r="I464" i="1"/>
  <c r="H464" i="1"/>
  <c r="G464" i="1"/>
  <c r="F468" i="1"/>
  <c r="E468" i="1"/>
  <c r="L459" i="1"/>
  <c r="K459" i="1"/>
  <c r="J459" i="1"/>
  <c r="I459" i="1"/>
  <c r="H459" i="1"/>
  <c r="G459" i="1"/>
  <c r="F463" i="1"/>
  <c r="E463" i="1"/>
  <c r="L454" i="1"/>
  <c r="K454" i="1"/>
  <c r="J454" i="1"/>
  <c r="I454" i="1"/>
  <c r="H454" i="1"/>
  <c r="G454" i="1"/>
  <c r="F458" i="1"/>
  <c r="E458" i="1"/>
  <c r="L449" i="1"/>
  <c r="K449" i="1"/>
  <c r="J449" i="1"/>
  <c r="I449" i="1"/>
  <c r="H449" i="1"/>
  <c r="G449" i="1"/>
  <c r="F453" i="1"/>
  <c r="E453" i="1"/>
  <c r="L444" i="1"/>
  <c r="K444" i="1"/>
  <c r="J444" i="1"/>
  <c r="I444" i="1"/>
  <c r="H444" i="1"/>
  <c r="G444" i="1"/>
  <c r="F448" i="1"/>
  <c r="E448" i="1"/>
  <c r="L439" i="1"/>
  <c r="K439" i="1"/>
  <c r="J439" i="1"/>
  <c r="I439" i="1"/>
  <c r="H439" i="1"/>
  <c r="G439" i="1"/>
  <c r="F443" i="1"/>
  <c r="F493" i="1" s="1"/>
  <c r="E443" i="1"/>
  <c r="E493" i="1" s="1"/>
  <c r="L437" i="1"/>
  <c r="K437" i="1"/>
  <c r="J437" i="1"/>
  <c r="I437" i="1"/>
  <c r="H437" i="1"/>
  <c r="G437" i="1"/>
  <c r="L429" i="1"/>
  <c r="K429" i="1"/>
  <c r="J429" i="1"/>
  <c r="I429" i="1"/>
  <c r="H429" i="1"/>
  <c r="G429" i="1"/>
  <c r="F432" i="1"/>
  <c r="E432" i="1"/>
  <c r="L424" i="1"/>
  <c r="K424" i="1"/>
  <c r="J424" i="1"/>
  <c r="I424" i="1"/>
  <c r="H424" i="1"/>
  <c r="G424" i="1"/>
  <c r="F428" i="1"/>
  <c r="E428" i="1"/>
  <c r="L420" i="1"/>
  <c r="K420" i="1"/>
  <c r="J420" i="1"/>
  <c r="I420" i="1"/>
  <c r="H420" i="1"/>
  <c r="G420" i="1"/>
  <c r="F423" i="1"/>
  <c r="E423" i="1"/>
  <c r="L414" i="1"/>
  <c r="K414" i="1"/>
  <c r="J414" i="1"/>
  <c r="I414" i="1"/>
  <c r="H414" i="1"/>
  <c r="G414" i="1"/>
  <c r="F418" i="1"/>
  <c r="F437" i="1" s="1"/>
  <c r="E418" i="1"/>
  <c r="E437" i="1" s="1"/>
  <c r="L411" i="1"/>
  <c r="K411" i="1"/>
  <c r="J411" i="1"/>
  <c r="I411" i="1"/>
  <c r="H411" i="1"/>
  <c r="G411" i="1"/>
  <c r="L402" i="1"/>
  <c r="K402" i="1"/>
  <c r="J402" i="1"/>
  <c r="I402" i="1"/>
  <c r="H402" i="1"/>
  <c r="G402" i="1"/>
  <c r="F406" i="1"/>
  <c r="E406" i="1"/>
  <c r="K388" i="1"/>
  <c r="J388" i="1"/>
  <c r="I388" i="1"/>
  <c r="G388" i="1"/>
  <c r="F401" i="1"/>
  <c r="F398" i="1"/>
  <c r="F392" i="1" l="1"/>
  <c r="F411" i="1" s="1"/>
  <c r="E392" i="1"/>
  <c r="L386" i="1"/>
  <c r="K386" i="1"/>
  <c r="J386" i="1"/>
  <c r="I386" i="1"/>
  <c r="H386" i="1"/>
  <c r="G386" i="1"/>
  <c r="L385" i="1"/>
  <c r="K385" i="1"/>
  <c r="J385" i="1"/>
  <c r="I385" i="1"/>
  <c r="H385" i="1"/>
  <c r="G385" i="1"/>
  <c r="F385" i="1"/>
  <c r="L379" i="1"/>
  <c r="K379" i="1"/>
  <c r="J379" i="1"/>
  <c r="I379" i="1"/>
  <c r="H379" i="1"/>
  <c r="G379" i="1"/>
  <c r="F381" i="1"/>
  <c r="F379" i="1" s="1"/>
  <c r="E381" i="1"/>
  <c r="E379" i="1" s="1"/>
  <c r="F373" i="1"/>
  <c r="F386" i="1" s="1"/>
  <c r="E373" i="1"/>
  <c r="E386" i="1" s="1"/>
  <c r="L367" i="1"/>
  <c r="K367" i="1"/>
  <c r="J367" i="1"/>
  <c r="I367" i="1"/>
  <c r="H367" i="1"/>
  <c r="G367" i="1"/>
  <c r="L358" i="1"/>
  <c r="K358" i="1"/>
  <c r="J358" i="1"/>
  <c r="I358" i="1"/>
  <c r="H358" i="1"/>
  <c r="G358" i="1"/>
  <c r="F362" i="1"/>
  <c r="E362" i="1"/>
  <c r="L353" i="1"/>
  <c r="K353" i="1"/>
  <c r="J353" i="1"/>
  <c r="I353" i="1"/>
  <c r="H353" i="1"/>
  <c r="G353" i="1"/>
  <c r="E411" i="1" l="1"/>
  <c r="F357" i="1" l="1"/>
  <c r="E357" i="1"/>
  <c r="L344" i="1"/>
  <c r="K344" i="1"/>
  <c r="J344" i="1"/>
  <c r="I344" i="1"/>
  <c r="H344" i="1"/>
  <c r="G344" i="1"/>
  <c r="L339" i="1"/>
  <c r="K339" i="1"/>
  <c r="J339" i="1"/>
  <c r="I339" i="1"/>
  <c r="H339" i="1"/>
  <c r="G339" i="1"/>
  <c r="F343" i="1"/>
  <c r="E343" i="1"/>
  <c r="F348" i="1"/>
  <c r="E348" i="1"/>
  <c r="L334" i="1" l="1"/>
  <c r="K334" i="1"/>
  <c r="J334" i="1"/>
  <c r="I334" i="1"/>
  <c r="H334" i="1"/>
  <c r="G334" i="1"/>
  <c r="F338" i="1"/>
  <c r="E338" i="1"/>
  <c r="E367" i="1" s="1"/>
  <c r="F367" i="1" l="1"/>
  <c r="L332" i="1"/>
  <c r="K332" i="1"/>
  <c r="J332" i="1"/>
  <c r="I332" i="1"/>
  <c r="H332" i="1"/>
  <c r="G332" i="1"/>
  <c r="L323" i="1"/>
  <c r="K323" i="1"/>
  <c r="J323" i="1"/>
  <c r="I323" i="1"/>
  <c r="H323" i="1"/>
  <c r="G323" i="1"/>
  <c r="F327" i="1"/>
  <c r="E327" i="1"/>
  <c r="L318" i="1"/>
  <c r="K318" i="1"/>
  <c r="J318" i="1"/>
  <c r="I318" i="1"/>
  <c r="H318" i="1"/>
  <c r="G318" i="1"/>
  <c r="F322" i="1"/>
  <c r="E322" i="1"/>
  <c r="L313" i="1"/>
  <c r="K313" i="1"/>
  <c r="J313" i="1"/>
  <c r="I313" i="1"/>
  <c r="H313" i="1"/>
  <c r="G313" i="1"/>
  <c r="F317" i="1"/>
  <c r="F332" i="1" s="1"/>
  <c r="E317" i="1"/>
  <c r="E332" i="1" s="1"/>
  <c r="L311" i="1"/>
  <c r="K311" i="1"/>
  <c r="J311" i="1"/>
  <c r="I311" i="1"/>
  <c r="H311" i="1"/>
  <c r="G311" i="1"/>
  <c r="L310" i="1"/>
  <c r="K310" i="1"/>
  <c r="J310" i="1"/>
  <c r="I310" i="1"/>
  <c r="H310" i="1"/>
  <c r="G310" i="1"/>
  <c r="F310" i="1"/>
  <c r="E310" i="1"/>
  <c r="L303" i="1"/>
  <c r="K303" i="1"/>
  <c r="J303" i="1"/>
  <c r="I303" i="1"/>
  <c r="H303" i="1"/>
  <c r="G303" i="1"/>
  <c r="F305" i="1"/>
  <c r="F311" i="1" s="1"/>
  <c r="E305" i="1"/>
  <c r="E311" i="1" s="1"/>
  <c r="L300" i="1"/>
  <c r="K300" i="1"/>
  <c r="J300" i="1"/>
  <c r="I300" i="1"/>
  <c r="H300" i="1"/>
  <c r="G300" i="1"/>
  <c r="L286" i="1"/>
  <c r="K286" i="1"/>
  <c r="J286" i="1"/>
  <c r="I286" i="1"/>
  <c r="H286" i="1"/>
  <c r="G286" i="1"/>
  <c r="L291" i="1"/>
  <c r="K291" i="1"/>
  <c r="J291" i="1"/>
  <c r="I291" i="1"/>
  <c r="H291" i="1"/>
  <c r="G291" i="1"/>
  <c r="F303" i="1" l="1"/>
  <c r="E303" i="1"/>
  <c r="F295" i="1"/>
  <c r="E295" i="1"/>
  <c r="F290" i="1"/>
  <c r="E290" i="1"/>
  <c r="L281" i="1"/>
  <c r="K281" i="1"/>
  <c r="J281" i="1"/>
  <c r="I281" i="1"/>
  <c r="H281" i="1"/>
  <c r="G281" i="1"/>
  <c r="F285" i="1" l="1"/>
  <c r="F300" i="1" s="1"/>
  <c r="E285" i="1"/>
  <c r="E300" i="1" s="1"/>
  <c r="J279" i="1"/>
  <c r="I279" i="1"/>
  <c r="G279" i="1"/>
  <c r="J278" i="1"/>
  <c r="I278" i="1"/>
  <c r="L224" i="1"/>
  <c r="K224" i="1"/>
  <c r="H224" i="1"/>
  <c r="L277" i="1"/>
  <c r="K277" i="1"/>
  <c r="J277" i="1"/>
  <c r="I277" i="1"/>
  <c r="H277" i="1"/>
  <c r="G277" i="1"/>
  <c r="L265" i="1"/>
  <c r="K265" i="1"/>
  <c r="J265" i="1"/>
  <c r="I265" i="1"/>
  <c r="H265" i="1"/>
  <c r="G265" i="1"/>
  <c r="L270" i="1"/>
  <c r="K270" i="1"/>
  <c r="J270" i="1"/>
  <c r="I270" i="1"/>
  <c r="H270" i="1"/>
  <c r="G270" i="1"/>
  <c r="E271" i="1"/>
  <c r="F274" i="1"/>
  <c r="E274" i="1"/>
  <c r="F269" i="1"/>
  <c r="E269" i="1"/>
  <c r="L260" i="1"/>
  <c r="K260" i="1"/>
  <c r="J260" i="1"/>
  <c r="I260" i="1"/>
  <c r="H260" i="1"/>
  <c r="G260" i="1"/>
  <c r="F264" i="1"/>
  <c r="E264" i="1"/>
  <c r="L255" i="1"/>
  <c r="K255" i="1"/>
  <c r="J255" i="1"/>
  <c r="I255" i="1"/>
  <c r="H255" i="1"/>
  <c r="G255" i="1"/>
  <c r="F259" i="1"/>
  <c r="E259" i="1"/>
  <c r="E257" i="1"/>
  <c r="L250" i="1"/>
  <c r="K250" i="1"/>
  <c r="J250" i="1"/>
  <c r="I250" i="1"/>
  <c r="H250" i="1"/>
  <c r="G250" i="1"/>
  <c r="F254" i="1"/>
  <c r="E254" i="1"/>
  <c r="L245" i="1"/>
  <c r="K245" i="1"/>
  <c r="J245" i="1"/>
  <c r="I245" i="1"/>
  <c r="H245" i="1"/>
  <c r="G245" i="1"/>
  <c r="J240" i="1"/>
  <c r="I240" i="1"/>
  <c r="F224" i="1" l="1"/>
  <c r="E224" i="1"/>
  <c r="F244" i="1" l="1"/>
  <c r="E244" i="1"/>
  <c r="L235" i="1"/>
  <c r="K235" i="1"/>
  <c r="J235" i="1"/>
  <c r="I235" i="1"/>
  <c r="H235" i="1"/>
  <c r="G235" i="1"/>
  <c r="F239" i="1"/>
  <c r="E239" i="1"/>
  <c r="F249" i="1"/>
  <c r="E249" i="1"/>
  <c r="L230" i="1"/>
  <c r="K230" i="1"/>
  <c r="J230" i="1"/>
  <c r="I230" i="1"/>
  <c r="H230" i="1"/>
  <c r="G230" i="1"/>
  <c r="F233" i="1" l="1"/>
  <c r="E233" i="1"/>
  <c r="F217" i="1" l="1"/>
  <c r="E217" i="1"/>
  <c r="L210" i="1" l="1"/>
  <c r="L498" i="1" s="1"/>
  <c r="K210" i="1"/>
  <c r="J210" i="1"/>
  <c r="J498" i="1" s="1"/>
  <c r="I210" i="1"/>
  <c r="H210" i="1"/>
  <c r="H498" i="1" s="1"/>
  <c r="G210" i="1"/>
  <c r="F205" i="1"/>
  <c r="F201" i="1" s="1"/>
  <c r="E205" i="1"/>
  <c r="E201" i="1" s="1"/>
  <c r="F200" i="1"/>
  <c r="F196" i="1" s="1"/>
  <c r="E200" i="1"/>
  <c r="E196" i="1" s="1"/>
  <c r="F195" i="1"/>
  <c r="F191" i="1" s="1"/>
  <c r="E195" i="1"/>
  <c r="E191" i="1" s="1"/>
  <c r="F190" i="1"/>
  <c r="F186" i="1" s="1"/>
  <c r="E190" i="1"/>
  <c r="E186" i="1" s="1"/>
  <c r="F185" i="1"/>
  <c r="F181" i="1" s="1"/>
  <c r="E185" i="1"/>
  <c r="E170" i="1" l="1"/>
  <c r="F170" i="1"/>
  <c r="L104" i="1"/>
  <c r="K104" i="1"/>
  <c r="J104" i="1"/>
  <c r="I104" i="1"/>
  <c r="H104" i="1"/>
  <c r="G104" i="1"/>
  <c r="L109" i="1"/>
  <c r="K109" i="1"/>
  <c r="J109" i="1"/>
  <c r="I109" i="1"/>
  <c r="H109" i="1"/>
  <c r="G109" i="1"/>
  <c r="L114" i="1"/>
  <c r="K114" i="1"/>
  <c r="J114" i="1"/>
  <c r="I114" i="1"/>
  <c r="H114" i="1"/>
  <c r="G114" i="1"/>
  <c r="L122" i="1"/>
  <c r="K122" i="1"/>
  <c r="J122" i="1"/>
  <c r="I122" i="1"/>
  <c r="H122" i="1"/>
  <c r="G122" i="1"/>
  <c r="F167" i="1"/>
  <c r="F210" i="1" s="1"/>
  <c r="F498" i="1" s="1"/>
  <c r="E167" i="1"/>
  <c r="E210" i="1" s="1"/>
  <c r="G126" i="1" l="1"/>
  <c r="I126" i="1"/>
  <c r="K126" i="1"/>
  <c r="H126" i="1"/>
  <c r="J126" i="1"/>
  <c r="L126" i="1"/>
  <c r="L40" i="1"/>
  <c r="K40" i="1"/>
  <c r="J40" i="1"/>
  <c r="I40" i="1"/>
  <c r="H40" i="1"/>
  <c r="G40" i="1"/>
  <c r="F40" i="1"/>
  <c r="E40" i="1"/>
  <c r="F21" i="1"/>
  <c r="J142" i="1"/>
  <c r="I142" i="1"/>
  <c r="H142" i="1"/>
  <c r="G142" i="1"/>
  <c r="L161" i="1"/>
  <c r="K161" i="1"/>
  <c r="J161" i="1"/>
  <c r="I161" i="1"/>
  <c r="H161" i="1"/>
  <c r="G161" i="1"/>
  <c r="L160" i="1"/>
  <c r="K160" i="1"/>
  <c r="J160" i="1"/>
  <c r="I160" i="1"/>
  <c r="H160" i="1"/>
  <c r="G160" i="1"/>
  <c r="L152" i="1"/>
  <c r="K152" i="1"/>
  <c r="J152" i="1"/>
  <c r="I152" i="1"/>
  <c r="H152" i="1"/>
  <c r="G152" i="1"/>
  <c r="F156" i="1"/>
  <c r="E156" i="1"/>
  <c r="J147" i="1"/>
  <c r="I147" i="1"/>
  <c r="H147" i="1"/>
  <c r="G147" i="1"/>
  <c r="F151" i="1"/>
  <c r="E151" i="1"/>
  <c r="F146" i="1" l="1"/>
  <c r="E146" i="1"/>
  <c r="L137" i="1"/>
  <c r="K137" i="1"/>
  <c r="J137" i="1"/>
  <c r="I137" i="1"/>
  <c r="H137" i="1"/>
  <c r="G137" i="1"/>
  <c r="L132" i="1"/>
  <c r="K132" i="1"/>
  <c r="J132" i="1"/>
  <c r="I132" i="1"/>
  <c r="H132" i="1"/>
  <c r="G132" i="1"/>
  <c r="F136" i="1"/>
  <c r="E136" i="1"/>
  <c r="F141" i="1"/>
  <c r="E141" i="1"/>
  <c r="E161" i="1" l="1"/>
  <c r="F161" i="1"/>
  <c r="E125" i="1"/>
  <c r="F125" i="1"/>
  <c r="F118" i="1"/>
  <c r="E118" i="1"/>
  <c r="E113" i="1"/>
  <c r="F113" i="1"/>
  <c r="F130" i="1" s="1"/>
  <c r="E130" i="1" l="1"/>
  <c r="F77" i="1"/>
  <c r="F97" i="1" s="1"/>
  <c r="F82" i="1"/>
  <c r="L102" i="1"/>
  <c r="K102" i="1"/>
  <c r="J102" i="1"/>
  <c r="I102" i="1"/>
  <c r="H102" i="1"/>
  <c r="G102" i="1"/>
  <c r="L47" i="1"/>
  <c r="L46" i="1"/>
  <c r="L45" i="1"/>
  <c r="L44" i="1"/>
  <c r="K47" i="1"/>
  <c r="K46" i="1"/>
  <c r="K45" i="1"/>
  <c r="K44" i="1"/>
  <c r="J47" i="1"/>
  <c r="J46" i="1"/>
  <c r="J45" i="1"/>
  <c r="J44" i="1"/>
  <c r="I47" i="1"/>
  <c r="I46" i="1"/>
  <c r="I45" i="1"/>
  <c r="I44" i="1"/>
  <c r="H47" i="1"/>
  <c r="H46" i="1"/>
  <c r="H45" i="1"/>
  <c r="H44" i="1"/>
  <c r="G47" i="1"/>
  <c r="G46" i="1"/>
  <c r="G45" i="1"/>
  <c r="G44" i="1"/>
  <c r="E47" i="1"/>
  <c r="E46" i="1"/>
  <c r="E44" i="1"/>
  <c r="L33" i="1"/>
  <c r="K33" i="1"/>
  <c r="J33" i="1"/>
  <c r="I33" i="1"/>
  <c r="H33" i="1"/>
  <c r="G33" i="1"/>
  <c r="F33" i="1"/>
  <c r="E33" i="1"/>
  <c r="L39" i="3"/>
  <c r="K39" i="3"/>
  <c r="J39" i="3"/>
  <c r="L57" i="3" l="1"/>
  <c r="J27" i="3"/>
  <c r="L34" i="3"/>
  <c r="L33" i="3"/>
  <c r="L27" i="3"/>
  <c r="L26" i="3"/>
  <c r="L25" i="3"/>
  <c r="L22" i="3"/>
  <c r="L21" i="3"/>
  <c r="L20" i="3"/>
  <c r="L19" i="3"/>
  <c r="L18" i="3"/>
  <c r="L17" i="3"/>
  <c r="L16" i="3"/>
  <c r="L15" i="3"/>
  <c r="L13" i="3"/>
  <c r="L12" i="3"/>
  <c r="L11" i="3"/>
  <c r="L10" i="3"/>
  <c r="L9" i="3"/>
  <c r="K132" i="3"/>
  <c r="K131" i="3"/>
  <c r="K130" i="3"/>
  <c r="K129" i="3"/>
  <c r="K127" i="3"/>
  <c r="K126" i="3"/>
  <c r="K124" i="3"/>
  <c r="K123" i="3"/>
  <c r="K122" i="3"/>
  <c r="K120" i="3"/>
  <c r="K119" i="3"/>
  <c r="K118" i="3"/>
  <c r="K116" i="3"/>
  <c r="K115" i="3"/>
  <c r="K113" i="3"/>
  <c r="K112" i="3"/>
  <c r="K111" i="3"/>
  <c r="K110" i="3"/>
  <c r="K109" i="3"/>
  <c r="K108" i="3"/>
  <c r="K107" i="3"/>
  <c r="K106" i="3"/>
  <c r="K105" i="3"/>
  <c r="K104" i="3"/>
  <c r="K103" i="3"/>
  <c r="K102" i="3"/>
  <c r="K101" i="3"/>
  <c r="K100" i="3"/>
  <c r="K99" i="3"/>
  <c r="K98" i="3"/>
  <c r="K97" i="3"/>
  <c r="K95" i="3"/>
  <c r="K94" i="3"/>
  <c r="K93" i="3"/>
  <c r="K92" i="3"/>
  <c r="K91" i="3"/>
  <c r="K90"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3" i="3"/>
  <c r="K52" i="3"/>
  <c r="K51" i="3"/>
  <c r="K50" i="3"/>
  <c r="K48" i="3"/>
  <c r="K47" i="3"/>
  <c r="K45" i="3"/>
  <c r="K44" i="3"/>
  <c r="K43" i="3"/>
  <c r="K42" i="3"/>
  <c r="K41" i="3"/>
  <c r="K34" i="3"/>
  <c r="K33" i="3"/>
  <c r="K29" i="3"/>
  <c r="K28" i="3"/>
  <c r="K27" i="3"/>
  <c r="K26" i="3"/>
  <c r="K25" i="3"/>
  <c r="K22" i="3"/>
  <c r="K21" i="3"/>
  <c r="K20" i="3"/>
  <c r="K19" i="3"/>
  <c r="K18" i="3"/>
  <c r="K17" i="3"/>
  <c r="K16" i="3"/>
  <c r="K15" i="3"/>
  <c r="K13" i="3"/>
  <c r="K12" i="3"/>
  <c r="K11" i="3"/>
  <c r="K10" i="3"/>
  <c r="K9" i="3"/>
  <c r="J25" i="3"/>
  <c r="J26" i="3"/>
  <c r="J28" i="3"/>
  <c r="J22" i="3"/>
  <c r="J21" i="3"/>
  <c r="J20" i="3"/>
  <c r="J19" i="3"/>
  <c r="J18" i="3"/>
  <c r="J17" i="3"/>
  <c r="J16" i="3"/>
  <c r="J15" i="3"/>
  <c r="J13" i="3"/>
  <c r="J12" i="3"/>
  <c r="J11" i="3"/>
  <c r="J10" i="3"/>
  <c r="J9" i="3"/>
  <c r="L8" i="3"/>
  <c r="K8" i="3"/>
  <c r="J8" i="3"/>
  <c r="F53" i="1" l="1"/>
  <c r="L35" i="1"/>
  <c r="K35" i="1"/>
  <c r="J35" i="1"/>
  <c r="I35" i="1"/>
  <c r="H35" i="1"/>
  <c r="G35" i="1"/>
  <c r="F39" i="1"/>
  <c r="F47" i="1" s="1"/>
  <c r="F38" i="1"/>
  <c r="F46" i="1" s="1"/>
  <c r="L11" i="1" l="1"/>
  <c r="K11" i="1"/>
  <c r="J11" i="1"/>
  <c r="I11" i="1"/>
  <c r="H11" i="1"/>
  <c r="G11" i="1"/>
  <c r="E11" i="1"/>
  <c r="L18" i="1"/>
  <c r="K18" i="1"/>
  <c r="J18" i="1"/>
  <c r="I18" i="1"/>
  <c r="H18" i="1"/>
  <c r="G18" i="1"/>
  <c r="F18" i="1"/>
  <c r="E18" i="1"/>
  <c r="L28" i="1"/>
  <c r="K28" i="1"/>
  <c r="J28" i="1"/>
  <c r="I28" i="1"/>
  <c r="H28" i="1"/>
  <c r="G28" i="1"/>
  <c r="F28" i="1"/>
  <c r="E28" i="1"/>
  <c r="L131" i="3" l="1"/>
  <c r="L130" i="3"/>
  <c r="L129" i="3"/>
  <c r="L127" i="3"/>
  <c r="L126" i="3"/>
  <c r="L124" i="3"/>
  <c r="L123" i="3"/>
  <c r="L122" i="3"/>
  <c r="L120" i="3"/>
  <c r="L119" i="3"/>
  <c r="L118" i="3"/>
  <c r="L116" i="3"/>
  <c r="L115" i="3"/>
  <c r="L113" i="3"/>
  <c r="L112" i="3"/>
  <c r="L111" i="3"/>
  <c r="L110" i="3"/>
  <c r="L109" i="3"/>
  <c r="L108" i="3"/>
  <c r="L107" i="3"/>
  <c r="L106" i="3"/>
  <c r="L105" i="3"/>
  <c r="L104" i="3"/>
  <c r="L103" i="3"/>
  <c r="L102" i="3"/>
  <c r="L101" i="3"/>
  <c r="L100" i="3"/>
  <c r="L99" i="3"/>
  <c r="L98" i="3"/>
  <c r="L97" i="3"/>
  <c r="L95" i="3"/>
  <c r="L94" i="3"/>
  <c r="L93" i="3"/>
  <c r="L92" i="3"/>
  <c r="L91" i="3"/>
  <c r="L90" i="3"/>
  <c r="L88" i="3"/>
  <c r="L87" i="3"/>
  <c r="L86" i="3"/>
  <c r="L85" i="3"/>
  <c r="L84" i="3"/>
  <c r="L83" i="3"/>
  <c r="L82" i="3"/>
  <c r="L81" i="3"/>
  <c r="L80" i="3"/>
  <c r="L79" i="3"/>
  <c r="L78" i="3"/>
  <c r="L77" i="3"/>
  <c r="L76" i="3"/>
  <c r="L74" i="3"/>
  <c r="L73" i="3"/>
  <c r="L72" i="3"/>
  <c r="L70" i="3"/>
  <c r="L69" i="3"/>
  <c r="L68" i="3"/>
  <c r="L67" i="3"/>
  <c r="L65" i="3"/>
  <c r="L64" i="3"/>
  <c r="L63" i="3"/>
  <c r="L62" i="3"/>
  <c r="L61" i="3"/>
  <c r="L60" i="3"/>
  <c r="L59" i="3"/>
  <c r="L58" i="3"/>
  <c r="L56" i="3"/>
  <c r="L55" i="3"/>
  <c r="L53" i="3"/>
  <c r="L52" i="3"/>
  <c r="L51" i="3"/>
  <c r="L50" i="3"/>
  <c r="L48" i="3"/>
  <c r="L47" i="3"/>
  <c r="L45" i="3"/>
  <c r="L44" i="3"/>
  <c r="L43" i="3"/>
  <c r="L42" i="3"/>
  <c r="L41" i="3"/>
  <c r="L29" i="3"/>
  <c r="J131" i="3"/>
  <c r="J130" i="3"/>
  <c r="J129" i="3"/>
  <c r="J127" i="3"/>
  <c r="J126" i="3"/>
  <c r="J124" i="3"/>
  <c r="J123" i="3"/>
  <c r="J122" i="3"/>
  <c r="J120" i="3"/>
  <c r="J119" i="3"/>
  <c r="J118" i="3"/>
  <c r="J116" i="3"/>
  <c r="J115" i="3"/>
  <c r="J113" i="3"/>
  <c r="J112" i="3"/>
  <c r="J111" i="3"/>
  <c r="J110" i="3"/>
  <c r="J109" i="3"/>
  <c r="J108" i="3"/>
  <c r="J107" i="3"/>
  <c r="J106" i="3"/>
  <c r="J105" i="3"/>
  <c r="J104" i="3"/>
  <c r="J103" i="3"/>
  <c r="J102" i="3"/>
  <c r="J101" i="3"/>
  <c r="J100" i="3"/>
  <c r="J99" i="3"/>
  <c r="J98" i="3"/>
  <c r="J97" i="3"/>
  <c r="J95" i="3"/>
  <c r="J94" i="3"/>
  <c r="J93" i="3"/>
  <c r="J92" i="3"/>
  <c r="J91" i="3"/>
  <c r="J90"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6" i="3"/>
  <c r="J55" i="3"/>
  <c r="J53" i="3"/>
  <c r="J52" i="3"/>
  <c r="J51" i="3"/>
  <c r="J50" i="3"/>
  <c r="J48" i="3"/>
  <c r="J47" i="3"/>
  <c r="J45" i="3"/>
  <c r="J44" i="3"/>
  <c r="J43" i="3"/>
  <c r="J42" i="3"/>
  <c r="J41" i="3"/>
  <c r="J34" i="3"/>
  <c r="J33" i="3"/>
  <c r="F91" i="1" l="1"/>
  <c r="F86" i="1"/>
  <c r="F81" i="1"/>
  <c r="F78" i="1" s="1"/>
  <c r="F76" i="1"/>
  <c r="F73" i="1" s="1"/>
  <c r="F70" i="1" l="1"/>
  <c r="F72" i="1"/>
  <c r="F66" i="1"/>
  <c r="F64" i="1"/>
  <c r="F61" i="1" s="1"/>
  <c r="F58" i="1"/>
  <c r="F96" i="1" s="1"/>
  <c r="F487" i="1" l="1"/>
  <c r="F462" i="1"/>
  <c r="F457" i="1"/>
  <c r="F482" i="1"/>
  <c r="F477" i="1"/>
  <c r="F472" i="1"/>
  <c r="F452" i="1"/>
  <c r="F447" i="1"/>
  <c r="F442" i="1"/>
  <c r="F431" i="1"/>
  <c r="F427" i="1"/>
  <c r="F422" i="1"/>
  <c r="F417" i="1"/>
  <c r="H388" i="1"/>
  <c r="E393" i="1"/>
  <c r="F405" i="1"/>
  <c r="F397" i="1" l="1"/>
  <c r="F359" i="1" l="1"/>
  <c r="F361" i="1"/>
  <c r="F356" i="1"/>
  <c r="F347" i="1"/>
  <c r="F342" i="1"/>
  <c r="F326" i="1"/>
  <c r="F321" i="1"/>
  <c r="F316" i="1"/>
  <c r="F294" i="1" l="1"/>
  <c r="F289" i="1"/>
  <c r="F284" i="1"/>
  <c r="F268" i="1"/>
  <c r="F263" i="1"/>
  <c r="F258" i="1"/>
  <c r="F253" i="1"/>
  <c r="E248" i="1"/>
  <c r="F248" i="1"/>
  <c r="H243" i="1"/>
  <c r="F227" i="1"/>
  <c r="H240" i="1" l="1"/>
  <c r="H278" i="1"/>
  <c r="F218" i="1"/>
  <c r="F279" i="1" s="1"/>
  <c r="F178" i="1" l="1"/>
  <c r="F177" i="1"/>
  <c r="F176" i="1"/>
  <c r="F175" i="1"/>
  <c r="F174" i="1"/>
  <c r="F173" i="1"/>
  <c r="F172" i="1"/>
  <c r="F171" i="1"/>
  <c r="F169" i="1"/>
  <c r="E178" i="1"/>
  <c r="E177" i="1"/>
  <c r="E176" i="1"/>
  <c r="E175" i="1"/>
  <c r="E173" i="1"/>
  <c r="E172" i="1"/>
  <c r="E171" i="1"/>
  <c r="E169" i="1"/>
  <c r="F150" i="1" l="1"/>
  <c r="F149" i="1"/>
  <c r="F148" i="1"/>
  <c r="F138" i="1"/>
  <c r="F139" i="1"/>
  <c r="F140" i="1"/>
  <c r="F143" i="1"/>
  <c r="F144" i="1"/>
  <c r="F145" i="1"/>
  <c r="F133" i="1"/>
  <c r="F134" i="1"/>
  <c r="F135" i="1"/>
  <c r="F124" i="1"/>
  <c r="F119" i="1"/>
  <c r="E119" i="1"/>
  <c r="E117" i="1"/>
  <c r="E116" i="1"/>
  <c r="F117" i="1"/>
  <c r="F112" i="1"/>
  <c r="F107" i="1"/>
  <c r="F147" i="1" l="1"/>
  <c r="F142" i="1"/>
  <c r="F132" i="1"/>
  <c r="F137" i="1"/>
  <c r="J184" i="1"/>
  <c r="F184" i="1" s="1"/>
  <c r="F241" i="1" l="1"/>
  <c r="E155" i="1" l="1"/>
  <c r="E160" i="1" s="1"/>
  <c r="L491" i="1" l="1"/>
  <c r="K491" i="1"/>
  <c r="J491" i="1"/>
  <c r="I491" i="1"/>
  <c r="H491" i="1"/>
  <c r="G491" i="1"/>
  <c r="F486" i="1"/>
  <c r="E486" i="1"/>
  <c r="F481" i="1"/>
  <c r="E481" i="1"/>
  <c r="F476" i="1"/>
  <c r="E476" i="1"/>
  <c r="F471" i="1"/>
  <c r="E471" i="1"/>
  <c r="F466" i="1"/>
  <c r="E466" i="1"/>
  <c r="F461" i="1"/>
  <c r="E461" i="1"/>
  <c r="F456" i="1"/>
  <c r="E456" i="1"/>
  <c r="F451" i="1"/>
  <c r="E451" i="1"/>
  <c r="F446" i="1"/>
  <c r="E446" i="1"/>
  <c r="L383" i="1" l="1"/>
  <c r="K383" i="1"/>
  <c r="J383" i="1"/>
  <c r="I383" i="1"/>
  <c r="H383" i="1"/>
  <c r="G383" i="1"/>
  <c r="L384" i="1"/>
  <c r="K384" i="1"/>
  <c r="J384" i="1"/>
  <c r="I384" i="1"/>
  <c r="H384" i="1"/>
  <c r="G384" i="1"/>
  <c r="G382" i="1" l="1"/>
  <c r="I382" i="1"/>
  <c r="K382" i="1"/>
  <c r="H382" i="1"/>
  <c r="J382" i="1"/>
  <c r="L382" i="1"/>
  <c r="F378" i="1"/>
  <c r="E378" i="1"/>
  <c r="L330" i="1" l="1"/>
  <c r="K330" i="1"/>
  <c r="J330" i="1"/>
  <c r="I330" i="1"/>
  <c r="H330" i="1"/>
  <c r="G330" i="1"/>
  <c r="F325" i="1"/>
  <c r="E325" i="1"/>
  <c r="F320" i="1"/>
  <c r="E320" i="1"/>
  <c r="F315" i="1"/>
  <c r="F330" i="1" s="1"/>
  <c r="E315" i="1"/>
  <c r="L308" i="1"/>
  <c r="L307" i="1" s="1"/>
  <c r="K308" i="1"/>
  <c r="K307" i="1" s="1"/>
  <c r="J308" i="1"/>
  <c r="J307" i="1" s="1"/>
  <c r="I308" i="1"/>
  <c r="I307" i="1" s="1"/>
  <c r="H308" i="1"/>
  <c r="H307" i="1" s="1"/>
  <c r="G308" i="1"/>
  <c r="G307" i="1" s="1"/>
  <c r="L298" i="1"/>
  <c r="K298" i="1"/>
  <c r="J298" i="1"/>
  <c r="I298" i="1"/>
  <c r="H298" i="1"/>
  <c r="G298" i="1"/>
  <c r="F299" i="1"/>
  <c r="G299" i="1"/>
  <c r="H299" i="1"/>
  <c r="I299" i="1"/>
  <c r="J299" i="1"/>
  <c r="K299" i="1"/>
  <c r="L299" i="1"/>
  <c r="E330" i="1" l="1"/>
  <c r="E306" i="1"/>
  <c r="F306" i="1"/>
  <c r="E90" i="1"/>
  <c r="E302" i="1"/>
  <c r="F302" i="1"/>
  <c r="F308" i="1" l="1"/>
  <c r="F307" i="1" s="1"/>
  <c r="E308" i="1"/>
  <c r="E307" i="1" s="1"/>
  <c r="J95" i="1"/>
  <c r="I95" i="1"/>
  <c r="H95" i="1"/>
  <c r="G95" i="1"/>
  <c r="L31" i="1" l="1"/>
  <c r="K31" i="1"/>
  <c r="J31" i="1"/>
  <c r="I31" i="1"/>
  <c r="H31" i="1"/>
  <c r="G31" i="1"/>
  <c r="F31" i="1"/>
  <c r="E31" i="1"/>
  <c r="L25" i="1"/>
  <c r="K25" i="1"/>
  <c r="J25" i="1"/>
  <c r="I25" i="1"/>
  <c r="H25" i="1"/>
  <c r="G25" i="1"/>
  <c r="F25" i="1"/>
  <c r="E25" i="1"/>
  <c r="L22" i="1"/>
  <c r="L43" i="1" s="1"/>
  <c r="K22" i="1"/>
  <c r="K43" i="1" s="1"/>
  <c r="J22" i="1"/>
  <c r="J43" i="1" s="1"/>
  <c r="I22" i="1"/>
  <c r="I43" i="1" s="1"/>
  <c r="H22" i="1"/>
  <c r="H43" i="1" s="1"/>
  <c r="G22" i="1"/>
  <c r="G43" i="1" s="1"/>
  <c r="F22" i="1"/>
  <c r="E22" i="1"/>
  <c r="L409" i="1" l="1"/>
  <c r="K409" i="1"/>
  <c r="J409" i="1"/>
  <c r="I409" i="1"/>
  <c r="H409" i="1"/>
  <c r="G409" i="1"/>
  <c r="F404" i="1"/>
  <c r="F409" i="1" s="1"/>
  <c r="E404" i="1"/>
  <c r="E409" i="1" s="1"/>
  <c r="F371" i="1" l="1"/>
  <c r="F384" i="1" s="1"/>
  <c r="E371" i="1"/>
  <c r="E384" i="1" s="1"/>
  <c r="L243" i="1"/>
  <c r="L278" i="1" s="1"/>
  <c r="K243" i="1"/>
  <c r="G243" i="1"/>
  <c r="F267" i="1"/>
  <c r="E267" i="1"/>
  <c r="F272" i="1"/>
  <c r="E272" i="1"/>
  <c r="E263" i="1"/>
  <c r="F262" i="1"/>
  <c r="E262" i="1"/>
  <c r="F257" i="1"/>
  <c r="F252" i="1"/>
  <c r="E252" i="1"/>
  <c r="G240" i="1" l="1"/>
  <c r="G278" i="1"/>
  <c r="K240" i="1"/>
  <c r="K278" i="1"/>
  <c r="F243" i="1"/>
  <c r="L240" i="1"/>
  <c r="F247" i="1"/>
  <c r="E247" i="1"/>
  <c r="F242" i="1"/>
  <c r="F240" i="1" s="1"/>
  <c r="E242" i="1"/>
  <c r="F237" i="1"/>
  <c r="E237" i="1"/>
  <c r="F231" i="1"/>
  <c r="E231" i="1"/>
  <c r="E230" i="1" s="1"/>
  <c r="F216" i="1"/>
  <c r="F277" i="1" s="1"/>
  <c r="E216" i="1"/>
  <c r="E277" i="1" s="1"/>
  <c r="I209" i="1"/>
  <c r="G209" i="1"/>
  <c r="E209" i="1"/>
  <c r="L208" i="1"/>
  <c r="K183" i="1"/>
  <c r="K208" i="1" s="1"/>
  <c r="J208" i="1"/>
  <c r="I183" i="1"/>
  <c r="I208" i="1" s="1"/>
  <c r="H183" i="1"/>
  <c r="H208" i="1" s="1"/>
  <c r="G183" i="1"/>
  <c r="G208" i="1" s="1"/>
  <c r="F203" i="1"/>
  <c r="E203" i="1"/>
  <c r="F198" i="1"/>
  <c r="E198" i="1"/>
  <c r="F193" i="1"/>
  <c r="E193" i="1"/>
  <c r="F188" i="1"/>
  <c r="F208" i="1" s="1"/>
  <c r="E188" i="1"/>
  <c r="E183" i="1" s="1"/>
  <c r="E208" i="1" s="1"/>
  <c r="F441" i="1" l="1"/>
  <c r="F491" i="1" s="1"/>
  <c r="E441" i="1"/>
  <c r="E491" i="1" s="1"/>
  <c r="L435" i="1"/>
  <c r="K435" i="1"/>
  <c r="J435" i="1"/>
  <c r="I435" i="1"/>
  <c r="H435" i="1"/>
  <c r="G435" i="1"/>
  <c r="F430" i="1"/>
  <c r="F429" i="1" s="1"/>
  <c r="E430" i="1"/>
  <c r="E429" i="1" s="1"/>
  <c r="F426" i="1"/>
  <c r="E426" i="1"/>
  <c r="F421" i="1"/>
  <c r="F420" i="1" s="1"/>
  <c r="E421" i="1"/>
  <c r="E420" i="1" s="1"/>
  <c r="F416" i="1"/>
  <c r="F435" i="1" s="1"/>
  <c r="E416" i="1"/>
  <c r="E435" i="1" s="1"/>
  <c r="L365" i="1" l="1"/>
  <c r="K365" i="1"/>
  <c r="J365" i="1"/>
  <c r="I365" i="1"/>
  <c r="H365" i="1"/>
  <c r="G365" i="1"/>
  <c r="F360" i="1"/>
  <c r="F358" i="1" s="1"/>
  <c r="E360" i="1"/>
  <c r="F355" i="1"/>
  <c r="E355" i="1"/>
  <c r="F351" i="1"/>
  <c r="E351" i="1"/>
  <c r="E346" i="1"/>
  <c r="F346" i="1"/>
  <c r="E341" i="1"/>
  <c r="F336" i="1" l="1"/>
  <c r="F365" i="1" s="1"/>
  <c r="E336" i="1"/>
  <c r="E365" i="1" s="1"/>
  <c r="F288" i="1"/>
  <c r="F286" i="1" s="1"/>
  <c r="E288" i="1"/>
  <c r="F283" i="1"/>
  <c r="F298" i="1" s="1"/>
  <c r="E283" i="1"/>
  <c r="E298" i="1" s="1"/>
  <c r="L159" i="1" l="1"/>
  <c r="K159" i="1"/>
  <c r="J159" i="1"/>
  <c r="I159" i="1"/>
  <c r="H159" i="1"/>
  <c r="G159" i="1"/>
  <c r="F154" i="1"/>
  <c r="F159" i="1" s="1"/>
  <c r="E154" i="1"/>
  <c r="E149" i="1"/>
  <c r="E144" i="1"/>
  <c r="E139" i="1" l="1"/>
  <c r="E159" i="1" l="1"/>
  <c r="H225" i="1"/>
  <c r="H279" i="1" s="1"/>
  <c r="L166" i="1"/>
  <c r="L209" i="1" s="1"/>
  <c r="K166" i="1"/>
  <c r="K209" i="1" s="1"/>
  <c r="J209" i="1"/>
  <c r="J497" i="1" s="1"/>
  <c r="H166" i="1"/>
  <c r="H209" i="1" s="1"/>
  <c r="L128" i="1" l="1"/>
  <c r="K128" i="1"/>
  <c r="J128" i="1"/>
  <c r="J496" i="1" s="1"/>
  <c r="I128" i="1"/>
  <c r="I496" i="1" s="1"/>
  <c r="H128" i="1"/>
  <c r="H496" i="1" s="1"/>
  <c r="G128" i="1"/>
  <c r="G496" i="1" s="1"/>
  <c r="F123" i="1"/>
  <c r="E123" i="1"/>
  <c r="E128" i="1" l="1"/>
  <c r="E122" i="1"/>
  <c r="F128" i="1"/>
  <c r="F122" i="1"/>
  <c r="F14" i="1"/>
  <c r="G94" i="1" l="1"/>
  <c r="H94" i="1"/>
  <c r="I94" i="1"/>
  <c r="J94" i="1"/>
  <c r="K94" i="1"/>
  <c r="L94" i="1"/>
  <c r="E70" i="1"/>
  <c r="E66" i="1"/>
  <c r="E64" i="1"/>
  <c r="E96" i="1" l="1"/>
  <c r="E61" i="1"/>
  <c r="I93" i="1"/>
  <c r="G93" i="1"/>
  <c r="J93" i="1"/>
  <c r="H93" i="1"/>
  <c r="E487" i="1" l="1"/>
  <c r="F485" i="1"/>
  <c r="F484" i="1" s="1"/>
  <c r="E485" i="1"/>
  <c r="E484" i="1" s="1"/>
  <c r="F480" i="1"/>
  <c r="F479" i="1" s="1"/>
  <c r="E480" i="1"/>
  <c r="E479" i="1" s="1"/>
  <c r="E477" i="1"/>
  <c r="F475" i="1"/>
  <c r="F474" i="1" s="1"/>
  <c r="E475" i="1"/>
  <c r="E474" i="1" s="1"/>
  <c r="F470" i="1"/>
  <c r="F469" i="1" s="1"/>
  <c r="E470" i="1"/>
  <c r="E469" i="1" s="1"/>
  <c r="F465" i="1"/>
  <c r="F464" i="1" s="1"/>
  <c r="E465" i="1"/>
  <c r="E464" i="1" s="1"/>
  <c r="F460" i="1"/>
  <c r="F459" i="1" s="1"/>
  <c r="E460" i="1"/>
  <c r="E459" i="1" s="1"/>
  <c r="F455" i="1"/>
  <c r="F454" i="1" s="1"/>
  <c r="E455" i="1"/>
  <c r="E454" i="1" s="1"/>
  <c r="F450" i="1"/>
  <c r="F449" i="1" s="1"/>
  <c r="E450" i="1"/>
  <c r="E449" i="1" s="1"/>
  <c r="F445" i="1"/>
  <c r="F444" i="1" s="1"/>
  <c r="E445" i="1"/>
  <c r="E444" i="1" s="1"/>
  <c r="F440" i="1"/>
  <c r="F439" i="1" s="1"/>
  <c r="E440" i="1"/>
  <c r="E439" i="1" s="1"/>
  <c r="F425" i="1"/>
  <c r="F424" i="1" s="1"/>
  <c r="E425" i="1"/>
  <c r="E424" i="1" s="1"/>
  <c r="F419" i="1"/>
  <c r="E419" i="1"/>
  <c r="F415" i="1"/>
  <c r="F414" i="1" s="1"/>
  <c r="E415" i="1"/>
  <c r="E414" i="1" s="1"/>
  <c r="F403" i="1"/>
  <c r="F402" i="1" s="1"/>
  <c r="E403" i="1"/>
  <c r="E402" i="1" s="1"/>
  <c r="F393" i="1"/>
  <c r="L391" i="1"/>
  <c r="F389" i="1"/>
  <c r="F377" i="1"/>
  <c r="E377" i="1"/>
  <c r="E376" i="1"/>
  <c r="F376" i="1"/>
  <c r="F375" i="1"/>
  <c r="F374" i="1"/>
  <c r="E375" i="1"/>
  <c r="E374" i="1"/>
  <c r="F370" i="1"/>
  <c r="E372" i="1"/>
  <c r="E385" i="1" s="1"/>
  <c r="E359" i="1"/>
  <c r="E358" i="1" s="1"/>
  <c r="F354" i="1"/>
  <c r="F353" i="1" s="1"/>
  <c r="E354" i="1"/>
  <c r="E353" i="1" s="1"/>
  <c r="E352" i="1"/>
  <c r="F350" i="1"/>
  <c r="E350" i="1"/>
  <c r="E345" i="1"/>
  <c r="E344" i="1" s="1"/>
  <c r="F345" i="1"/>
  <c r="F344" i="1" s="1"/>
  <c r="E342" i="1"/>
  <c r="E337" i="1"/>
  <c r="F335" i="1"/>
  <c r="F334" i="1" s="1"/>
  <c r="E335" i="1"/>
  <c r="E334" i="1" s="1"/>
  <c r="E326" i="1"/>
  <c r="F324" i="1"/>
  <c r="F323" i="1" s="1"/>
  <c r="E324" i="1"/>
  <c r="E323" i="1" s="1"/>
  <c r="F314" i="1"/>
  <c r="F313" i="1" s="1"/>
  <c r="E314" i="1"/>
  <c r="E313" i="1" s="1"/>
  <c r="F273" i="1"/>
  <c r="E273" i="1"/>
  <c r="F271" i="1"/>
  <c r="F270" i="1" s="1"/>
  <c r="E268" i="1"/>
  <c r="F266" i="1"/>
  <c r="F265" i="1" s="1"/>
  <c r="E266" i="1"/>
  <c r="E265" i="1" s="1"/>
  <c r="F261" i="1"/>
  <c r="F260" i="1" s="1"/>
  <c r="E261" i="1"/>
  <c r="E260" i="1" s="1"/>
  <c r="F256" i="1"/>
  <c r="F255" i="1" s="1"/>
  <c r="E256" i="1"/>
  <c r="E255" i="1" s="1"/>
  <c r="F251" i="1"/>
  <c r="F250" i="1" s="1"/>
  <c r="E251" i="1"/>
  <c r="E250" i="1" s="1"/>
  <c r="F246" i="1"/>
  <c r="F245" i="1" s="1"/>
  <c r="E246" i="1"/>
  <c r="E245" i="1" s="1"/>
  <c r="E243" i="1"/>
  <c r="E241" i="1"/>
  <c r="F236" i="1"/>
  <c r="F235" i="1" s="1"/>
  <c r="E236" i="1"/>
  <c r="E235" i="1" s="1"/>
  <c r="E229" i="1"/>
  <c r="L225" i="1"/>
  <c r="L279" i="1" s="1"/>
  <c r="K225" i="1"/>
  <c r="K279" i="1" s="1"/>
  <c r="E218" i="1"/>
  <c r="E279" i="1" s="1"/>
  <c r="I207" i="1"/>
  <c r="I206" i="1" s="1"/>
  <c r="G207" i="1"/>
  <c r="G206" i="1" s="1"/>
  <c r="F202" i="1"/>
  <c r="E202" i="1"/>
  <c r="F199" i="1"/>
  <c r="F197" i="1"/>
  <c r="E197" i="1"/>
  <c r="E194" i="1"/>
  <c r="F187" i="1"/>
  <c r="E187" i="1"/>
  <c r="F179" i="1"/>
  <c r="E179" i="1"/>
  <c r="F180" i="1"/>
  <c r="E180" i="1"/>
  <c r="F391" i="1" l="1"/>
  <c r="F388" i="1" s="1"/>
  <c r="L388" i="1"/>
  <c r="E278" i="1"/>
  <c r="E240" i="1"/>
  <c r="E270" i="1"/>
  <c r="F383" i="1"/>
  <c r="F382" i="1" s="1"/>
  <c r="E153" i="1"/>
  <c r="E152" i="1" s="1"/>
  <c r="E148" i="1"/>
  <c r="E147" i="1" s="1"/>
  <c r="E143" i="1"/>
  <c r="E142" i="1" s="1"/>
  <c r="E138" i="1"/>
  <c r="E137" i="1" s="1"/>
  <c r="E133" i="1"/>
  <c r="E132" i="1" s="1"/>
  <c r="E115" i="1"/>
  <c r="E114" i="1" s="1"/>
  <c r="E105" i="1"/>
  <c r="E104" i="1" s="1"/>
  <c r="E85" i="1"/>
  <c r="E83" i="1" s="1"/>
  <c r="E80" i="1"/>
  <c r="E79" i="1"/>
  <c r="E75" i="1"/>
  <c r="E74" i="1"/>
  <c r="E51" i="1"/>
  <c r="E49" i="1" s="1"/>
  <c r="E73" i="1" l="1"/>
  <c r="E78" i="1"/>
  <c r="L93" i="1"/>
  <c r="K93" i="1"/>
  <c r="K95" i="1"/>
  <c r="K496" i="1" s="1"/>
  <c r="L95" i="1"/>
  <c r="L496" i="1" s="1"/>
  <c r="F209" i="1"/>
  <c r="L492" i="1" l="1"/>
  <c r="K492" i="1"/>
  <c r="J492" i="1"/>
  <c r="I492" i="1"/>
  <c r="H492" i="1"/>
  <c r="G492" i="1"/>
  <c r="F492" i="1"/>
  <c r="L490" i="1"/>
  <c r="K490" i="1"/>
  <c r="J490" i="1"/>
  <c r="I490" i="1"/>
  <c r="H490" i="1"/>
  <c r="G490" i="1"/>
  <c r="F490" i="1"/>
  <c r="E492" i="1"/>
  <c r="E490" i="1"/>
  <c r="E489" i="1" l="1"/>
  <c r="F489" i="1"/>
  <c r="H489" i="1"/>
  <c r="J489" i="1"/>
  <c r="L489" i="1"/>
  <c r="G489" i="1"/>
  <c r="I489" i="1"/>
  <c r="K489" i="1"/>
  <c r="L434" i="1"/>
  <c r="K434" i="1"/>
  <c r="J434" i="1"/>
  <c r="I434" i="1"/>
  <c r="H434" i="1"/>
  <c r="G434" i="1"/>
  <c r="F434" i="1"/>
  <c r="L436" i="1"/>
  <c r="K436" i="1"/>
  <c r="J436" i="1"/>
  <c r="I436" i="1"/>
  <c r="H436" i="1"/>
  <c r="G436" i="1"/>
  <c r="E436" i="1"/>
  <c r="F436" i="1"/>
  <c r="E413" i="1"/>
  <c r="E434" i="1" s="1"/>
  <c r="E433" i="1" s="1"/>
  <c r="L410" i="1"/>
  <c r="K410" i="1"/>
  <c r="J410" i="1"/>
  <c r="I410" i="1"/>
  <c r="H410" i="1"/>
  <c r="H497" i="1" s="1"/>
  <c r="G410" i="1"/>
  <c r="L408" i="1"/>
  <c r="L407" i="1" s="1"/>
  <c r="K408" i="1"/>
  <c r="K407" i="1" s="1"/>
  <c r="J408" i="1"/>
  <c r="J407" i="1" s="1"/>
  <c r="I408" i="1"/>
  <c r="I407" i="1" s="1"/>
  <c r="H408" i="1"/>
  <c r="H407" i="1" s="1"/>
  <c r="G408" i="1"/>
  <c r="G407" i="1" s="1"/>
  <c r="F408" i="1"/>
  <c r="E389" i="1"/>
  <c r="E370" i="1"/>
  <c r="E383" i="1" s="1"/>
  <c r="E382" i="1" s="1"/>
  <c r="L364" i="1"/>
  <c r="K364" i="1"/>
  <c r="J364" i="1"/>
  <c r="I364" i="1"/>
  <c r="H364" i="1"/>
  <c r="G364" i="1"/>
  <c r="L366" i="1"/>
  <c r="K366" i="1"/>
  <c r="J366" i="1"/>
  <c r="I366" i="1"/>
  <c r="H366" i="1"/>
  <c r="G366" i="1"/>
  <c r="F366" i="1"/>
  <c r="E366" i="1"/>
  <c r="L349" i="1"/>
  <c r="K349" i="1"/>
  <c r="J349" i="1"/>
  <c r="I349" i="1"/>
  <c r="H349" i="1"/>
  <c r="G349" i="1"/>
  <c r="F349" i="1"/>
  <c r="E349" i="1"/>
  <c r="F340" i="1"/>
  <c r="F339" i="1" s="1"/>
  <c r="E340" i="1"/>
  <c r="E339" i="1" s="1"/>
  <c r="F364" i="1"/>
  <c r="F363" i="1" s="1"/>
  <c r="E364" i="1"/>
  <c r="E363" i="1" s="1"/>
  <c r="L329" i="1"/>
  <c r="K329" i="1"/>
  <c r="J329" i="1"/>
  <c r="I329" i="1"/>
  <c r="H329" i="1"/>
  <c r="G329" i="1"/>
  <c r="F319" i="1"/>
  <c r="E319" i="1"/>
  <c r="L297" i="1"/>
  <c r="L296" i="1" s="1"/>
  <c r="K297" i="1"/>
  <c r="K296" i="1" s="1"/>
  <c r="J297" i="1"/>
  <c r="J296" i="1" s="1"/>
  <c r="I297" i="1"/>
  <c r="I296" i="1" s="1"/>
  <c r="H297" i="1"/>
  <c r="H296" i="1" s="1"/>
  <c r="G297" i="1"/>
  <c r="G296" i="1" s="1"/>
  <c r="F292" i="1"/>
  <c r="F291" i="1" s="1"/>
  <c r="E294" i="1"/>
  <c r="E292" i="1"/>
  <c r="F282" i="1"/>
  <c r="F281" i="1" s="1"/>
  <c r="E282" i="1"/>
  <c r="E281" i="1" s="1"/>
  <c r="H433" i="1" l="1"/>
  <c r="J433" i="1"/>
  <c r="L433" i="1"/>
  <c r="F433" i="1"/>
  <c r="E408" i="1"/>
  <c r="E388" i="1"/>
  <c r="G433" i="1"/>
  <c r="I433" i="1"/>
  <c r="K433" i="1"/>
  <c r="E329" i="1"/>
  <c r="E318" i="1"/>
  <c r="G363" i="1"/>
  <c r="I363" i="1"/>
  <c r="K363" i="1"/>
  <c r="F329" i="1"/>
  <c r="F318" i="1"/>
  <c r="H363" i="1"/>
  <c r="J363" i="1"/>
  <c r="L363" i="1"/>
  <c r="E291" i="1"/>
  <c r="E297" i="1"/>
  <c r="F297" i="1"/>
  <c r="F296" i="1" s="1"/>
  <c r="I276" i="1" l="1"/>
  <c r="I275" i="1" s="1"/>
  <c r="G276" i="1"/>
  <c r="G275" i="1" s="1"/>
  <c r="I221" i="1"/>
  <c r="G221" i="1"/>
  <c r="L222" i="1"/>
  <c r="L221" i="1" s="1"/>
  <c r="K222" i="1"/>
  <c r="K221" i="1" s="1"/>
  <c r="H222" i="1"/>
  <c r="H221" i="1" s="1"/>
  <c r="L214" i="1"/>
  <c r="K214" i="1"/>
  <c r="J214" i="1"/>
  <c r="I214" i="1"/>
  <c r="H214" i="1"/>
  <c r="G214" i="1"/>
  <c r="F215" i="1"/>
  <c r="E215" i="1"/>
  <c r="E214" i="1" s="1"/>
  <c r="F213" i="1"/>
  <c r="E213" i="1"/>
  <c r="F192" i="1"/>
  <c r="E192" i="1"/>
  <c r="E182" i="1" l="1"/>
  <c r="E222" i="1"/>
  <c r="E221" i="1" s="1"/>
  <c r="F214" i="1"/>
  <c r="K276" i="1"/>
  <c r="K275" i="1" s="1"/>
  <c r="H276" i="1"/>
  <c r="H275" i="1" s="1"/>
  <c r="L276" i="1"/>
  <c r="L275" i="1" s="1"/>
  <c r="E276" i="1" l="1"/>
  <c r="E275" i="1" s="1"/>
  <c r="L164" i="1"/>
  <c r="K164" i="1"/>
  <c r="L158" i="1"/>
  <c r="K158" i="1"/>
  <c r="J158" i="1"/>
  <c r="I158" i="1"/>
  <c r="H158" i="1"/>
  <c r="G158" i="1"/>
  <c r="F155" i="1"/>
  <c r="F160" i="1" s="1"/>
  <c r="F153" i="1"/>
  <c r="L147" i="1"/>
  <c r="K147" i="1"/>
  <c r="L142" i="1"/>
  <c r="K142" i="1"/>
  <c r="L129" i="1"/>
  <c r="K129" i="1"/>
  <c r="I129" i="1"/>
  <c r="H129" i="1"/>
  <c r="G129" i="1"/>
  <c r="L127" i="1"/>
  <c r="K127" i="1"/>
  <c r="J127" i="1"/>
  <c r="I127" i="1"/>
  <c r="H127" i="1"/>
  <c r="G127" i="1"/>
  <c r="F115" i="1"/>
  <c r="F114" i="1" s="1"/>
  <c r="E110" i="1"/>
  <c r="E109" i="1" s="1"/>
  <c r="F110" i="1"/>
  <c r="F109" i="1" s="1"/>
  <c r="E127" i="1" l="1"/>
  <c r="F158" i="1"/>
  <c r="F152" i="1"/>
  <c r="F157" i="1" s="1"/>
  <c r="L207" i="1"/>
  <c r="L206" i="1" s="1"/>
  <c r="J157" i="1"/>
  <c r="G157" i="1"/>
  <c r="K157" i="1"/>
  <c r="I157" i="1"/>
  <c r="E164" i="1"/>
  <c r="K207" i="1"/>
  <c r="K206" i="1" s="1"/>
  <c r="H157" i="1"/>
  <c r="L157" i="1"/>
  <c r="E129" i="1"/>
  <c r="J129" i="1"/>
  <c r="E158" i="1"/>
  <c r="E157" i="1" l="1"/>
  <c r="E207" i="1"/>
  <c r="E206" i="1" s="1"/>
  <c r="E126" i="1"/>
  <c r="F105" i="1"/>
  <c r="F104" i="1" s="1"/>
  <c r="F126" i="1" s="1"/>
  <c r="F129" i="1"/>
  <c r="K495" i="1"/>
  <c r="I495" i="1"/>
  <c r="G495" i="1"/>
  <c r="E37" i="1"/>
  <c r="E45" i="1" s="1"/>
  <c r="F37" i="1"/>
  <c r="F45" i="1" s="1"/>
  <c r="F36" i="1"/>
  <c r="F44" i="1" s="1"/>
  <c r="F127" i="1" l="1"/>
  <c r="E35" i="1"/>
  <c r="F35" i="1"/>
  <c r="F43" i="1" s="1"/>
  <c r="F51" i="1" l="1"/>
  <c r="F49" i="1" s="1"/>
  <c r="L495" i="1"/>
  <c r="F89" i="1"/>
  <c r="E89" i="1"/>
  <c r="E88" i="1" s="1"/>
  <c r="E95" i="1"/>
  <c r="F90" i="1"/>
  <c r="F85" i="1"/>
  <c r="F84" i="1"/>
  <c r="F68" i="1"/>
  <c r="F67" i="1" s="1"/>
  <c r="E68" i="1"/>
  <c r="E67" i="1" s="1"/>
  <c r="F56" i="1"/>
  <c r="F55" i="1" s="1"/>
  <c r="E56" i="1"/>
  <c r="E55" i="1" s="1"/>
  <c r="F83" i="1" l="1"/>
  <c r="F88" i="1"/>
  <c r="F95" i="1"/>
  <c r="E94" i="1"/>
  <c r="E495" i="1" s="1"/>
  <c r="F94" i="1"/>
  <c r="F93" i="1" l="1"/>
  <c r="E93" i="1"/>
  <c r="F13" i="1"/>
  <c r="F11" i="1" s="1"/>
  <c r="H164" i="1" l="1"/>
  <c r="F164" i="1" s="1"/>
  <c r="J207" i="1" l="1"/>
  <c r="J206" i="1" s="1"/>
  <c r="H207" i="1"/>
  <c r="F410" i="1"/>
  <c r="E410" i="1"/>
  <c r="E407" i="1" s="1"/>
  <c r="F407" i="1" l="1"/>
  <c r="F497" i="1"/>
  <c r="H495" i="1"/>
  <c r="H206" i="1"/>
  <c r="F207" i="1"/>
  <c r="F206" i="1" s="1"/>
  <c r="E289" i="1" l="1"/>
  <c r="E286" i="1" s="1"/>
  <c r="E299" i="1" l="1"/>
  <c r="E296" i="1" s="1"/>
  <c r="J276" i="1" l="1"/>
  <c r="F232" i="1"/>
  <c r="J495" i="1" l="1"/>
  <c r="J275" i="1"/>
  <c r="F230" i="1"/>
  <c r="F278" i="1"/>
  <c r="J221" i="1"/>
  <c r="F221" i="1"/>
  <c r="F276" i="1"/>
  <c r="F99" i="1"/>
  <c r="F102" i="1" s="1"/>
  <c r="E99" i="1"/>
  <c r="E102" i="1" s="1"/>
  <c r="F495" i="1" l="1"/>
  <c r="F275" i="1"/>
  <c r="F496" i="1"/>
  <c r="E496" i="1"/>
  <c r="H331" i="1" l="1"/>
  <c r="H328" i="1" s="1"/>
  <c r="J331" i="1"/>
  <c r="J328" i="1" s="1"/>
  <c r="I331" i="1"/>
  <c r="I328" i="1" s="1"/>
  <c r="F331" i="1"/>
  <c r="F328" i="1" s="1"/>
  <c r="E331" i="1"/>
  <c r="E328" i="1" s="1"/>
  <c r="G331" i="1"/>
  <c r="G328" i="1" s="1"/>
  <c r="L331" i="1"/>
  <c r="L328" i="1" s="1"/>
  <c r="K331" i="1"/>
  <c r="K328" i="1" s="1"/>
  <c r="E43" i="1" l="1"/>
  <c r="G494" i="1"/>
  <c r="I494" i="1"/>
  <c r="K494" i="1"/>
  <c r="H494" i="1"/>
  <c r="L494" i="1" l="1"/>
  <c r="J494" i="1"/>
  <c r="F494" i="1"/>
  <c r="E494" i="1"/>
</calcChain>
</file>

<file path=xl/comments1.xml><?xml version="1.0" encoding="utf-8"?>
<comments xmlns="http://schemas.openxmlformats.org/spreadsheetml/2006/main">
  <authors>
    <author>bli</author>
  </authors>
  <commentList>
    <comment ref="M13" authorId="0">
      <text>
        <r>
          <rPr>
            <b/>
            <sz val="9"/>
            <color indexed="81"/>
            <rFont val="Tahoma"/>
            <family val="2"/>
            <charset val="204"/>
          </rPr>
          <t>bli:</t>
        </r>
        <r>
          <rPr>
            <sz val="9"/>
            <color indexed="81"/>
            <rFont val="Tahoma"/>
            <family val="2"/>
            <charset val="204"/>
          </rPr>
          <t xml:space="preserve">
</t>
        </r>
      </text>
    </comment>
  </commentList>
</comments>
</file>

<file path=xl/sharedStrings.xml><?xml version="1.0" encoding="utf-8"?>
<sst xmlns="http://schemas.openxmlformats.org/spreadsheetml/2006/main" count="1697" uniqueCount="745">
  <si>
    <t>№ п/п</t>
  </si>
  <si>
    <t>ВСЕГО</t>
  </si>
  <si>
    <t>Краевой бюджет</t>
  </si>
  <si>
    <t>Местный бюджет</t>
  </si>
  <si>
    <t>План</t>
  </si>
  <si>
    <t>Факт</t>
  </si>
  <si>
    <t>в том числе жилищное хозяйство</t>
  </si>
  <si>
    <t>Внебюджетные средства</t>
  </si>
  <si>
    <t xml:space="preserve">           коммунальное хозяйство</t>
  </si>
  <si>
    <t xml:space="preserve">           благоустройство</t>
  </si>
  <si>
    <t>Приложение 
к письму министерства экономики Краснодарского края
от _____________ №______________</t>
  </si>
  <si>
    <t>Наименование инвестиционного проекта</t>
  </si>
  <si>
    <t>Текущая стадия реализации проекта</t>
  </si>
  <si>
    <t>Соблюдение сроков реализации проектов</t>
  </si>
  <si>
    <t>Инвестиционные проекты со сроком окончания в 2013 году</t>
  </si>
  <si>
    <t>1.</t>
  </si>
  <si>
    <t>2.</t>
  </si>
  <si>
    <t>3.</t>
  </si>
  <si>
    <t>Инвестиционные проекты, реализуемые в 2013-2017 годах</t>
  </si>
  <si>
    <t>Наименование показателей</t>
  </si>
  <si>
    <t>Ед. изм.</t>
  </si>
  <si>
    <t>2013 год</t>
  </si>
  <si>
    <t>Уровень жизни населения</t>
  </si>
  <si>
    <t>Среднегодовая численность постоянного населения – всего</t>
  </si>
  <si>
    <t>тыс. чел.</t>
  </si>
  <si>
    <t>Общий коэффициент рождаемости</t>
  </si>
  <si>
    <t>число родившихся на 1000 человек населения</t>
  </si>
  <si>
    <t>Общий коэффициент смертности</t>
  </si>
  <si>
    <t>число умерших на 1000 чел. населения</t>
  </si>
  <si>
    <t>4.</t>
  </si>
  <si>
    <t>Среднегодовая численность занятых в экономике</t>
  </si>
  <si>
    <t xml:space="preserve">тыс. чел. </t>
  </si>
  <si>
    <t>5.</t>
  </si>
  <si>
    <t>Среднедушевой денежный доход на одного жителя</t>
  </si>
  <si>
    <t>руб.</t>
  </si>
  <si>
    <t>6.</t>
  </si>
  <si>
    <t>7.</t>
  </si>
  <si>
    <t xml:space="preserve">врачей </t>
  </si>
  <si>
    <t>среднего медицинского персонала</t>
  </si>
  <si>
    <t>младшего медицинского персонала</t>
  </si>
  <si>
    <t>педагогических работников системы дошкольного образования детей</t>
  </si>
  <si>
    <t>педагогических работников общего образования</t>
  </si>
  <si>
    <t>работников культуры</t>
  </si>
  <si>
    <t>8.</t>
  </si>
  <si>
    <t>Соотношение средней заработной платы муниципального образования к средней заработной плате в Краснодарском крае</t>
  </si>
  <si>
    <t>%</t>
  </si>
  <si>
    <t>9.</t>
  </si>
  <si>
    <t>Уровень регистрируемой безработицы к численности трудоспособного населения в трудоспособном возрасте</t>
  </si>
  <si>
    <t>Заработная плата работников бюджетной сферы, в том числе:</t>
  </si>
  <si>
    <t>Социальная сфера</t>
  </si>
  <si>
    <t>Образование</t>
  </si>
  <si>
    <t>10.</t>
  </si>
  <si>
    <t>Охват детей в возрасте 3-7 лет дошкольными учреждениями</t>
  </si>
  <si>
    <t>11.</t>
  </si>
  <si>
    <t>Количество групп альтернативных моделей дошкольного образования</t>
  </si>
  <si>
    <t>единиц</t>
  </si>
  <si>
    <t>12.</t>
  </si>
  <si>
    <t>Численность детей от 0 до 7 лет, состоящих на учете для определения в дошкольные учреждения</t>
  </si>
  <si>
    <t>человек</t>
  </si>
  <si>
    <t>13.</t>
  </si>
  <si>
    <t>Строительство детских дошкольных учреждений</t>
  </si>
  <si>
    <t>ед./мест</t>
  </si>
  <si>
    <t>14.</t>
  </si>
  <si>
    <t>Реконструкция  детских дошкольных учреждений</t>
  </si>
  <si>
    <t>15.</t>
  </si>
  <si>
    <t>Капитальный ремонт детских дошкольных учреждений</t>
  </si>
  <si>
    <t>16.</t>
  </si>
  <si>
    <t>Строительство учреждений общего образования</t>
  </si>
  <si>
    <t>17.</t>
  </si>
  <si>
    <t>Капитальный ремонт учреждений общего образования</t>
  </si>
  <si>
    <t>18.</t>
  </si>
  <si>
    <t>Доля учащихся, занимающихся в первую смену</t>
  </si>
  <si>
    <t>19.</t>
  </si>
  <si>
    <t>Численность учащихся, приходящихся на 1 учителя</t>
  </si>
  <si>
    <t>чел.</t>
  </si>
  <si>
    <t>Здравоохранение</t>
  </si>
  <si>
    <t>20.</t>
  </si>
  <si>
    <t>Ввод в эксплуатацию:</t>
  </si>
  <si>
    <t>амбулаторно-поликлинических учреждений</t>
  </si>
  <si>
    <t>ед.</t>
  </si>
  <si>
    <t>больниц</t>
  </si>
  <si>
    <t>21.</t>
  </si>
  <si>
    <t>Строительство и ввод в эксплуатацию офисов врачей общей практики</t>
  </si>
  <si>
    <t>22.</t>
  </si>
  <si>
    <t>Обеспеченность населения:</t>
  </si>
  <si>
    <t>коек на 10  тыс. жителей</t>
  </si>
  <si>
    <t>посещений в смену на 10 тыс. жителей</t>
  </si>
  <si>
    <t>чел. на 10 тыс. населения</t>
  </si>
  <si>
    <t>23.</t>
  </si>
  <si>
    <t xml:space="preserve">Срок ожидания приезда скорой помощи </t>
  </si>
  <si>
    <t>мин.</t>
  </si>
  <si>
    <t>Культура</t>
  </si>
  <si>
    <t>24.</t>
  </si>
  <si>
    <t>Число учреждений культуры и искусства</t>
  </si>
  <si>
    <t>25.</t>
  </si>
  <si>
    <t>Охват детей школьного возраста эстетическим образованием</t>
  </si>
  <si>
    <t>26.</t>
  </si>
  <si>
    <t>Уровень обеспеченности спортивными сооружениями:</t>
  </si>
  <si>
    <t>спортивными залами</t>
  </si>
  <si>
    <t>%  к социальному нормативу</t>
  </si>
  <si>
    <t>плавательными бассейнами</t>
  </si>
  <si>
    <t>% к социальному нормативу</t>
  </si>
  <si>
    <t>плоскостными спортивными сооружениями</t>
  </si>
  <si>
    <t>27.</t>
  </si>
  <si>
    <t>Удельный вес населения, систематически занимающихся физической культурой и спортом</t>
  </si>
  <si>
    <t>Обеспеченность жильем</t>
  </si>
  <si>
    <t>28.</t>
  </si>
  <si>
    <t xml:space="preserve">Общая площадь жилого фонда муниципального образования </t>
  </si>
  <si>
    <t>29.</t>
  </si>
  <si>
    <t>Общая площадь муниципального жилого фонда, нуждающегося в капитальном ремонте</t>
  </si>
  <si>
    <t>30.</t>
  </si>
  <si>
    <t>Доля населения, проживающего в многоквартирных домах, признанных в установленном порядке аварийным и ветхим жильем</t>
  </si>
  <si>
    <t>31.</t>
  </si>
  <si>
    <t xml:space="preserve">Обеспеченность жильем (на конец года) </t>
  </si>
  <si>
    <t>32.</t>
  </si>
  <si>
    <t>Число семей, стоящих на учете в качестве нуждающихся в жилых помещениях</t>
  </si>
  <si>
    <t>33.</t>
  </si>
  <si>
    <t>Ввод в действие жилых домов за счет всех источников финансирования</t>
  </si>
  <si>
    <t>34.</t>
  </si>
  <si>
    <t>Количество предоставленных жилищных, в т. ч. ипотечных кредитов населению на цели приобретения (строительства) жилья</t>
  </si>
  <si>
    <t>35.</t>
  </si>
  <si>
    <t>Объем предоставленных жилищных, в т. ч. ипотечных кредитов населению на цели приобретения (строительства) жилья</t>
  </si>
  <si>
    <t>млн. рублей</t>
  </si>
  <si>
    <t>36.</t>
  </si>
  <si>
    <t>Количество свободных земельных участков, подлежащих предоставлению для жилищного строительства семьям, имеющим трех и более детей</t>
  </si>
  <si>
    <t>37.</t>
  </si>
  <si>
    <t xml:space="preserve">Протяженность водопроводных сетей </t>
  </si>
  <si>
    <t>км</t>
  </si>
  <si>
    <t>38.</t>
  </si>
  <si>
    <t>Реконструировано водопроводной сети за отчетный период</t>
  </si>
  <si>
    <t>39.</t>
  </si>
  <si>
    <t>Построено водопроводной сети  за отчетный период</t>
  </si>
  <si>
    <t>40.</t>
  </si>
  <si>
    <t>Уровень износа водопроводных сетей</t>
  </si>
  <si>
    <t>41.</t>
  </si>
  <si>
    <t>Протяженность канализационных сетей</t>
  </si>
  <si>
    <t>42.</t>
  </si>
  <si>
    <t>Уровень износа канализационных сетей</t>
  </si>
  <si>
    <t>43.</t>
  </si>
  <si>
    <t xml:space="preserve">Реконструировано канализационной сети </t>
  </si>
  <si>
    <t>44.</t>
  </si>
  <si>
    <t>Построено канализационной сети за отчетный период</t>
  </si>
  <si>
    <t>45.</t>
  </si>
  <si>
    <t>Протяженность тепловых сетей</t>
  </si>
  <si>
    <t>46.</t>
  </si>
  <si>
    <t>в т.ч. нуждающихся в замене</t>
  </si>
  <si>
    <t>47.</t>
  </si>
  <si>
    <t xml:space="preserve">Реконструировано тепловых и паровых сетей </t>
  </si>
  <si>
    <t>48.</t>
  </si>
  <si>
    <t>Построено тепловых и паровых сетей</t>
  </si>
  <si>
    <t>49.</t>
  </si>
  <si>
    <t>Удельный вес газифицированных квартир (домовладений) от общего количества квартир (домовладений)</t>
  </si>
  <si>
    <t>50.</t>
  </si>
  <si>
    <t>Общая протяженность освещенных частей улиц, проездов, набережных и т.п.</t>
  </si>
  <si>
    <t>51.</t>
  </si>
  <si>
    <t>Протяженность автомобильных дорог местного значения:</t>
  </si>
  <si>
    <t>в том числе с твердым покрытием</t>
  </si>
  <si>
    <t>52.</t>
  </si>
  <si>
    <t>Протяженность автомобильных дорог общего пользования, в том числе:</t>
  </si>
  <si>
    <t>53.</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</si>
  <si>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</si>
  <si>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54.</t>
  </si>
  <si>
    <t>Протяженность отремонтированных муниципальных  дорог</t>
  </si>
  <si>
    <t>55.</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</si>
  <si>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</si>
  <si>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56.</t>
  </si>
  <si>
    <t>Обеспеченность населения объектами розничной торговли</t>
  </si>
  <si>
    <t>кв. м. на 1 тыс. населения</t>
  </si>
  <si>
    <t>57.</t>
  </si>
  <si>
    <t>Обеспеченность населения объектами общественного питания</t>
  </si>
  <si>
    <t>посадочных мест на 1 тыс. населения</t>
  </si>
  <si>
    <t>Благоустройство</t>
  </si>
  <si>
    <t>58.</t>
  </si>
  <si>
    <t>Протяженность отремонтированных тротуаров</t>
  </si>
  <si>
    <t>59.</t>
  </si>
  <si>
    <t>Количество высаженных зеленых насаждений</t>
  </si>
  <si>
    <t>шт.</t>
  </si>
  <si>
    <t>60.</t>
  </si>
  <si>
    <t>Площадь рекреационной территории (скверы, парки, газоны и т.п.)</t>
  </si>
  <si>
    <t>61.</t>
  </si>
  <si>
    <t>Количество установленных светильников наружного освещения</t>
  </si>
  <si>
    <t>62.</t>
  </si>
  <si>
    <t>Обустройство  детских игровых и спортивных площадок</t>
  </si>
  <si>
    <t>63.</t>
  </si>
  <si>
    <t>Протяженность отремонтированных автомобильных дорог местного значения с твердым покрытием</t>
  </si>
  <si>
    <t>Развитие реального сектора экономики</t>
  </si>
  <si>
    <t>64.</t>
  </si>
  <si>
    <t>Объем отгруженных товаров  собственного производства, выполненных работ и услуг  собственными силами</t>
  </si>
  <si>
    <t>млн. руб.</t>
  </si>
  <si>
    <t>65.</t>
  </si>
  <si>
    <t>Обрабатывающие производства</t>
  </si>
  <si>
    <t>в т.ч. по крупным и средним</t>
  </si>
  <si>
    <t>66.</t>
  </si>
  <si>
    <t>Добыча полезных ископаемых</t>
  </si>
  <si>
    <t>67.</t>
  </si>
  <si>
    <t>Производство и распределение электроэнергии, газа и воды</t>
  </si>
  <si>
    <t>68.</t>
  </si>
  <si>
    <t>Объем продукции сельского хозяйства всех сельхозпроизводителей</t>
  </si>
  <si>
    <t>69.</t>
  </si>
  <si>
    <t>Численность личных подсобных хозяйств</t>
  </si>
  <si>
    <t>70.</t>
  </si>
  <si>
    <t>Численность занятых в личных подсобных хозяйствах</t>
  </si>
  <si>
    <t>71.</t>
  </si>
  <si>
    <t xml:space="preserve">Оборот розничной торговли </t>
  </si>
  <si>
    <t>72.</t>
  </si>
  <si>
    <t>Оборот общественного питания</t>
  </si>
  <si>
    <t>73.</t>
  </si>
  <si>
    <t>Объем платных услуг населению</t>
  </si>
  <si>
    <t>74.</t>
  </si>
  <si>
    <t>Процент охвата сельских населенных пунктов, охваченных выездным бытовым обслуживанием</t>
  </si>
  <si>
    <t>75.</t>
  </si>
  <si>
    <t>Объем услуг (доходы) коллективных средств размещения курортно-туристского комплекса</t>
  </si>
  <si>
    <t>76.</t>
  </si>
  <si>
    <t>Количество размещенных лиц в коллективных средствах размещения</t>
  </si>
  <si>
    <t>77.</t>
  </si>
  <si>
    <t>Количество коллективных средств размещения</t>
  </si>
  <si>
    <t>78.</t>
  </si>
  <si>
    <t>Объем работ и услуг, выполненный организациями транспорта</t>
  </si>
  <si>
    <t>79.</t>
  </si>
  <si>
    <t>Пассажирооборот</t>
  </si>
  <si>
    <t>80.</t>
  </si>
  <si>
    <t>Объем работ и услуг, выполненный организациями связи</t>
  </si>
  <si>
    <t>81.</t>
  </si>
  <si>
    <t>Объем работ, выполненных собственными силами по виду деятельности «строительство» по крупным и средним организациям</t>
  </si>
  <si>
    <t>Инвестиционное развитие</t>
  </si>
  <si>
    <t>82.</t>
  </si>
  <si>
    <t>Объем инвестиций в основной капитал за счет всех источников финансирования</t>
  </si>
  <si>
    <t>83.</t>
  </si>
  <si>
    <t>Объем инвестиций в основной капитал за счет средств бюджета муниципального образования</t>
  </si>
  <si>
    <t>млн.рублей</t>
  </si>
  <si>
    <t>Объем инвестиций на душу населения</t>
  </si>
  <si>
    <t>Развитие малого предпринимательства</t>
  </si>
  <si>
    <t>Количество субъектов малого предпринимательства</t>
  </si>
  <si>
    <t>Численность работников в  малом предпринимательстве</t>
  </si>
  <si>
    <t>Общий объем расходов муниципального бюджета на развитие и поддержку малого предпринимательства в расчете на 1 малое предприятие (в рамках муниципальной целевой программы)</t>
  </si>
  <si>
    <t>рублей</t>
  </si>
  <si>
    <t>Сфера предоставления муниципальных услуг</t>
  </si>
  <si>
    <t>Уровень удовлетворенности граждан РФ качеством предоставления муниципальных услуг</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</si>
  <si>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</si>
  <si>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муниципальных услуг в электронной форме</t>
  </si>
  <si>
    <t>Среднее число обращений представителей бизнес-сообщества в орган местного самоуправления для получения одной муниципальной услуги, связанной со сферой предпринимательской деятельности</t>
  </si>
  <si>
    <t>Время ожидания в очереди при обращении заявителя в орган местного самоуправления для получения муниципальных услуг</t>
  </si>
  <si>
    <t>минут</t>
  </si>
  <si>
    <t>Количество многофункциональных центров предоставления государственных и муниципальных услуг</t>
  </si>
  <si>
    <t>Количество удаленных рабочих мест многофункциональных центров предоставления государственных и муниципальных услуг</t>
  </si>
  <si>
    <t>больничными койками</t>
  </si>
  <si>
    <t>амбулаторно-поликлиническими учреждениями</t>
  </si>
  <si>
    <t xml:space="preserve">врачами </t>
  </si>
  <si>
    <t xml:space="preserve">средним медицинским персоналом </t>
  </si>
  <si>
    <t>кв.м на 1 человека</t>
  </si>
  <si>
    <t>федерального значения</t>
  </si>
  <si>
    <t>регионального значения</t>
  </si>
  <si>
    <t>местного значения</t>
  </si>
  <si>
    <t>* Представленный перечень целевых индикаторов не является исчерпывающим и подлежит дополнению показателями, отражающими специфику социально-экономического развития муниципального образования, строго в соответствии с утвержденной Программой социально-экономического развития муниципального образования (муниципальных районов и городских округов) на период до 2017 года</t>
  </si>
  <si>
    <t>1. Развитие рынка труда</t>
  </si>
  <si>
    <t>Развитие рынка труда
(в т.ч.организация временного трудоустройства несовершеннолетних граждан в возрасте от 14 до 18 лет в свободное от учебы время;
улучшение условий и охраны труда в учреждениях МО город-курорт Анапа)</t>
  </si>
  <si>
    <t>2. Здравоохранение</t>
  </si>
  <si>
    <t>Строительство офисов врача общей практики</t>
  </si>
  <si>
    <t>Капитальный ремонт соматического корпуса, поликлиники муниципального бюджетного учреждения здравоохранения (далее - МБУЗ) «Детская городская больница»</t>
  </si>
  <si>
    <t>Капитальный ремонт МБУЗ «Родильный дом»</t>
  </si>
  <si>
    <t>Популяризация здорового образа жизни населения</t>
  </si>
  <si>
    <t>1.1</t>
  </si>
  <si>
    <t>1.2</t>
  </si>
  <si>
    <t>1.3</t>
  </si>
  <si>
    <t>МО город-курорт Анапа</t>
  </si>
  <si>
    <t>3. Образование, в т.ч. дошкольное образование и общее образование</t>
  </si>
  <si>
    <t>1</t>
  </si>
  <si>
    <t>Строительство, капитальный ремонт и реконструкция учреждений дошкольного образования, в том числе приобретение объектов недвижимости под детский сад</t>
  </si>
  <si>
    <t>1.4</t>
  </si>
  <si>
    <t>1.5</t>
  </si>
  <si>
    <t>1.6</t>
  </si>
  <si>
    <t>1.7</t>
  </si>
  <si>
    <t>1.8</t>
  </si>
  <si>
    <t>1.9</t>
  </si>
  <si>
    <t>г.Анапа</t>
  </si>
  <si>
    <t>Строительство, капитальный ремонт и реконструкция учреждений общего образования</t>
  </si>
  <si>
    <t>2.1</t>
  </si>
  <si>
    <t>Развитие системы дополнительного образования</t>
  </si>
  <si>
    <t>3.1</t>
  </si>
  <si>
    <t>Укрепление и модернизация материально-технической базы муниципальных учреждений образования</t>
  </si>
  <si>
    <t>4.1</t>
  </si>
  <si>
    <t>Строительство и реконструкция пищеблоков (СОШ №1, ООШ №24, 25, гимназия "Аврора")</t>
  </si>
  <si>
    <t>Поддержка одаренных детей</t>
  </si>
  <si>
    <t>Организация отдыха и оздоровления детей и подростков</t>
  </si>
  <si>
    <t>Организация отдыха и оздоровления детей-сирот и детей, оставшихся без попечения родителей, находящихся под опекой (попечительством), в приемных семьях (в том числе кровных детей), а также организация подвоза детей к месту отдыха и обратно</t>
  </si>
  <si>
    <t>Повышение квалификации педагогических кадров муниципальных учреждений образования</t>
  </si>
  <si>
    <t>4. Физическая культура и спорт</t>
  </si>
  <si>
    <t>5. Культура</t>
  </si>
  <si>
    <t>Строительство спортивного комплекса «Ледовый дворец»</t>
  </si>
  <si>
    <t>Капитальный ремонт, ремонт муниципальных культурно-досуговых учреждений</t>
  </si>
  <si>
    <t>2</t>
  </si>
  <si>
    <t>Укрепление и модернизация материально-технической базы учреждений культуры: ДК п.Виноградный, ДК х.Уташ МБУК "Виноградная ЦКС", МБУК "ДК с.Варваровка", ДК х.Рассвет, ДК х.Нижняя Гостагайка МБУК "Приморская ЦКС", ДК п.Пятихатки МБУК "Приморская ЦКС", ДК х.Красный Курган МБУК "Приморская ЦКС", ДК х.Красный МБУК "Приморская ЦКС", ДК с.Джигинка, МБУК "ДК ст.Благовещенской", МБУК "Центр культуры "Родина"</t>
  </si>
  <si>
    <t>3</t>
  </si>
  <si>
    <t>Развитие детских школ искусств</t>
  </si>
  <si>
    <t>Ремонт МБОУ ДОД ДШИ № 3</t>
  </si>
  <si>
    <t>4</t>
  </si>
  <si>
    <t>Подготовка, переподготовка, повышение квалификации кадров муниципальных учреждений культуры</t>
  </si>
  <si>
    <t>3.2</t>
  </si>
  <si>
    <t>3.3</t>
  </si>
  <si>
    <t>3.4</t>
  </si>
  <si>
    <t>Газификация сельских населенных пунктов</t>
  </si>
  <si>
    <t>в том числе:</t>
  </si>
  <si>
    <t>пос.Уташ</t>
  </si>
  <si>
    <t>Газопровод высокого давления к ГРП №4 пос.Уташ</t>
  </si>
  <si>
    <t>1.10</t>
  </si>
  <si>
    <t>с.Витязево</t>
  </si>
  <si>
    <t>Корректировка схемы газоснабжения х. Песчаный. Газопровод низкого давления хут.Песчаный</t>
  </si>
  <si>
    <t>Газопровод высокого давления к ГРП хут.Б.Разнокол и хут.М.Разнокол</t>
  </si>
  <si>
    <t>Схема газоснабжения хут.Веселая Горка. Газопровод высокого давления к ГРП хут.Веселая Горка</t>
  </si>
  <si>
    <t>хут.Веселая Горка</t>
  </si>
  <si>
    <t>Корректировка схемы газоснабжения по южной стороне ул.Новая хут.Уташ</t>
  </si>
  <si>
    <t>хут.Уташ</t>
  </si>
  <si>
    <t>Энергосбережение и повышение энергетической эффективности</t>
  </si>
  <si>
    <t>в том числе: 
повышение энергетической эффективности при передаче тепловой энергии</t>
  </si>
  <si>
    <t>энергосбережение в бюджетной сфере</t>
  </si>
  <si>
    <t>повышение энергетической эффективности в системах водоснабжения и водоотведения</t>
  </si>
  <si>
    <t>энергосбережение в жилищном фонде</t>
  </si>
  <si>
    <t>2.2</t>
  </si>
  <si>
    <t>2.3</t>
  </si>
  <si>
    <t>2.4</t>
  </si>
  <si>
    <t>Итого:</t>
  </si>
  <si>
    <t>Проведение капитального ремонта многоквартирных домов</t>
  </si>
  <si>
    <t>Реконструкция и капитальный ремонт объектов теплоснабжения</t>
  </si>
  <si>
    <t>Водоснабжение и водоотведение МО город-курорт Анапа</t>
  </si>
  <si>
    <t>2.5</t>
  </si>
  <si>
    <t>Финансирование не предусмотрено на 2014 год</t>
  </si>
  <si>
    <t>Устройство пандусов для граждан с ограниченными возможностями здоровья</t>
  </si>
  <si>
    <t>Благоустройство территории МО город-курорт Анапа</t>
  </si>
  <si>
    <t>в том числе: обустройство детских игровых площадок</t>
  </si>
  <si>
    <t>ремонт тротуаров</t>
  </si>
  <si>
    <t>ремонт и содержание малых архитектурных форм</t>
  </si>
  <si>
    <t>уличное освещение</t>
  </si>
  <si>
    <t>организация и содержание мест захоронения</t>
  </si>
  <si>
    <t>Модернизация системы наружного освещения</t>
  </si>
  <si>
    <t>Предоставление социальных выплат гражданам, улучшающим жилищные условия при помощи жилищных кредитов</t>
  </si>
  <si>
    <t>Предоставление социальных выплат гражданам, состоящим на учете в качестве нуждающихся в улучшении жилищных условий</t>
  </si>
  <si>
    <t>Обеспечение земельных участков инженерной инфраструктурой в целях жилищного строительства, в том числе жилья эконом-класса и жилья из быстровозводимых конструкций</t>
  </si>
  <si>
    <t>Город Анапа, сельские округа: Анапский, Благовещен-ский, Виноградный, Витязевский, Гайкодзорский, Гостагаевский, Джигинский, Первомайский, Приморский, Супсехский</t>
  </si>
  <si>
    <t>Развитие и поддержка социоклубной системы, организация работы по месту жительства</t>
  </si>
  <si>
    <t>Формирование здорового образа жизни, развитие массового молодежного спорта и туризма</t>
  </si>
  <si>
    <t>Организация отдыха и оздоровления молодежи</t>
  </si>
  <si>
    <t>Продвижение курортно-рекреационного потенциала и туристских возможностей курорта Анапа</t>
  </si>
  <si>
    <t>Развитие малого и среднего предпринимательства</t>
  </si>
  <si>
    <t>Повышение инвестиционной привлекательности МО г-к Анапа и участие в конгрессно-выставочных меропиятиях</t>
  </si>
  <si>
    <t>Развитие виноградарства и садоводства</t>
  </si>
  <si>
    <t>Профилактика возникновения инфекционных заболеваний сельскохозяйственных животных и птицы</t>
  </si>
  <si>
    <t>Предупреждение риска заноса, распространения и ликвидация африканской чумы свиней</t>
  </si>
  <si>
    <t>Поддержка малых форм хозяйствования</t>
  </si>
  <si>
    <t>Улучшение жилищных условий граждан, проживающих в сельской местности</t>
  </si>
  <si>
    <t>Капитальный ремонт и ремонт автомобильных дорог общего пользования местного значения</t>
  </si>
  <si>
    <t>Содержание автомобильных дорог общего пользования местного значения</t>
  </si>
  <si>
    <t>Развитие муниципальной пожарной охраны, осуществление мероприятий по обеспечению первичных мер пожарной безопасности, создание условий для деятельности добровольной пожарной охраны</t>
  </si>
  <si>
    <t>Формирование земельных участков для решения вопросов местного значения и муниципальных нужд</t>
  </si>
  <si>
    <t>Совершенствование муниципальной информационной системы</t>
  </si>
  <si>
    <t>Организация информирования граждан о деятельности органов местного самоуправления МО город-курорт Анапа</t>
  </si>
  <si>
    <t>Социальное обеспечение муниципальных служащих-пенсионеров</t>
  </si>
  <si>
    <t>Социальное обеспечение почетных граждан МО город-курорт Анапа</t>
  </si>
  <si>
    <t>Подготовка, переподготовка, повышение квалификации кадров органов местного самоуправления</t>
  </si>
  <si>
    <t>Информирование о памятных датах и знаменательных событиях</t>
  </si>
  <si>
    <t>Развитие территориального общественного самоуправления</t>
  </si>
  <si>
    <t>Укрепление правопорядка, профилактика правонарушений, терроризма и противодействия коррупции</t>
  </si>
  <si>
    <t>Профилактика экстремизма и гармонизация межнациональных отношений</t>
  </si>
  <si>
    <t>Всего по программным мероприятиям:</t>
  </si>
  <si>
    <t>2014 год</t>
  </si>
  <si>
    <t>Темп роста реальной среднемесячной начисленной заработной платы</t>
  </si>
  <si>
    <t>-</t>
  </si>
  <si>
    <t>г. Анапа</t>
  </si>
  <si>
    <t>Проведены олимпиады школьников, награждение участников и призеров муниципальных конкурсов.</t>
  </si>
  <si>
    <t>Подготовлена  исходно- разрешительная документация. Ведется работа по получению технических условий на подключение к инженерным коммуника-циям. РЭК КК разрабатывается индивидуальный тариф на электроснабжение.</t>
  </si>
  <si>
    <t xml:space="preserve">Произведена замена воздушных линий   электропередачи  - 2,9км. Монтаж воздушных линий электропередачи- 7,8км.  Установка энергосберегающих ПРА -1751шт.                   </t>
  </si>
  <si>
    <t>Финансирование запланировано на 2015-2016 годы</t>
  </si>
  <si>
    <t>Площадь отремонтированных тротуаров 3274кв.м.</t>
  </si>
  <si>
    <t>Произведена замена светильников 805 шт. Установлены шкафы управления энергосберегающей системы уличного освещения – 16шт.</t>
  </si>
  <si>
    <t>Расходы направлены на подготовку XIII международ. инвест. форума «Сочи – 2014».</t>
  </si>
  <si>
    <t>Поддержка сельскохозяйствен-ных товаропроизводите-лей</t>
  </si>
  <si>
    <t>Ежемесячная доплата к государственной пенсии в сумме 2200 руб. производится 17 чел.</t>
  </si>
  <si>
    <t>Ежемесячная выплата пенсии выплачивается 85 чел.</t>
  </si>
  <si>
    <t xml:space="preserve">Прошли обучение 15 муниципальных служащих. </t>
  </si>
  <si>
    <t>Адресная соц. помощь в виде единовременной денежной выплаты ветеранам ВОВ; подарки, цветы ветеранам в связи с памятными датами.</t>
  </si>
  <si>
    <t>Ежемесячные выплаты руководителям ТОС.</t>
  </si>
  <si>
    <t>Проведены праздник армянской национальной культуры День Хачкара (с. Гайкодзор) и греческой нац. культуры с.Витязево.</t>
  </si>
  <si>
    <t>Курорты (55.85 ОКВЭД)</t>
  </si>
  <si>
    <t>строительство первой очереди многофункционального комплекса «Золотая бухта»</t>
  </si>
  <si>
    <t>2007-2013</t>
  </si>
  <si>
    <t>введен в эксплуатацию</t>
  </si>
  <si>
    <t>соблюден</t>
  </si>
  <si>
    <t>Курорты (55.1 ОКВЭД)</t>
  </si>
  <si>
    <t>реконструкция пансионата «Виктория»</t>
  </si>
  <si>
    <t>2012-2013</t>
  </si>
  <si>
    <t xml:space="preserve">строительство дельфинария </t>
  </si>
  <si>
    <t>Жилищное строительство(45.21 ОКВЭД)</t>
  </si>
  <si>
    <t>строительство многоквартирного жилого дома</t>
  </si>
  <si>
    <t>2008-2013</t>
  </si>
  <si>
    <t>Энергетика (40.1 ОКВЭД)</t>
  </si>
  <si>
    <t>Инвестиционная программа электросетевой организации ОАО«Кубаньэнерго»</t>
  </si>
  <si>
    <t>МО г-к. Анапа</t>
  </si>
  <si>
    <t>Инвестиционная программа электросетевой организации ОАО «НЭСК-электросети»</t>
  </si>
  <si>
    <t>реконструкция базы отдыха «Ладога»</t>
  </si>
  <si>
    <t>2012-2014</t>
  </si>
  <si>
    <t>ст.Благовещенская</t>
  </si>
  <si>
    <t>с.Сукко</t>
  </si>
  <si>
    <t>не соблюден</t>
  </si>
  <si>
    <t>Курорты (85.11.2 ОКВЭД)</t>
  </si>
  <si>
    <t>реконструкция санатория «Нефтяник Кубани»</t>
  </si>
  <si>
    <t>2007-2015</t>
  </si>
  <si>
    <t>строительство комплекса ЛОК «Витязь» (2-ая очередь) «курортная деревня»</t>
  </si>
  <si>
    <t>2007-2014</t>
  </si>
  <si>
    <t>строительство лечебно-оздоровительного комплекса курортного обслуживания</t>
  </si>
  <si>
    <t>2013-2016</t>
  </si>
  <si>
    <t>строительство</t>
  </si>
  <si>
    <t>Курорты (85.11 ОКВЭД)</t>
  </si>
  <si>
    <t>строительство универсального спортивно-оздоровительного комплекса</t>
  </si>
  <si>
    <t>2013-2014</t>
  </si>
  <si>
    <t>Жилищное строительство (45.21 ОКВЭД)</t>
  </si>
  <si>
    <t>строительство жилого комплекса «Высокий берег»</t>
  </si>
  <si>
    <t>«строительство жилого комплекса «Солнечный», 2 этап</t>
  </si>
  <si>
    <t>2010-2014</t>
  </si>
  <si>
    <t>строительство жилого комплекса «Бельведер»</t>
  </si>
  <si>
    <t>2011-2015</t>
  </si>
  <si>
    <t>строительство жилого комплекса «Резиденция «Утриш»</t>
  </si>
  <si>
    <t>строительство жилого комплекса «Рождественский»</t>
  </si>
  <si>
    <t>штукатурка внутренних помещений</t>
  </si>
  <si>
    <t>строительство жилого комплекса «Горгиппия»</t>
  </si>
  <si>
    <t>2012-2019</t>
  </si>
  <si>
    <t>строительство жилого комплекса со встроено-пристроенными помещениями, «Лазурное побережье»</t>
  </si>
  <si>
    <t>Строительство жилого комплекса «Тургеневский», 2-ая очередь</t>
  </si>
  <si>
    <t>строительство мусоро-перерабатывающего комплекса</t>
  </si>
  <si>
    <t>2009-2016</t>
  </si>
  <si>
    <t>х.Красный</t>
  </si>
  <si>
    <t>Жилищно-коммунальное хозяйство(45.24 ОКВЭД)</t>
  </si>
  <si>
    <t>строительство объекта водоснабжения</t>
  </si>
  <si>
    <t>строительство объекта водоотведения</t>
  </si>
  <si>
    <t>Наименование поселения</t>
  </si>
  <si>
    <t>Сроки реализации</t>
  </si>
  <si>
    <t>Объем финансирования, тыс. руб.</t>
  </si>
  <si>
    <t>Бюджетные ассигнования не утверждены Законом о краевом бюджете</t>
  </si>
  <si>
    <t xml:space="preserve">Приобретены путевки по тематическому отдыху детей.
</t>
  </si>
  <si>
    <t>Средства федерального бюджета</t>
  </si>
  <si>
    <t>Мероприятие выполнено</t>
  </si>
  <si>
    <t>Создание благоприятных условий для формирования квалифицированного кадрового состава медицинских учреждений</t>
  </si>
  <si>
    <t>Приобретение медицинского оборудования для отделения II этапа выхаживания новорожденных МБУЗ «Городская больница»</t>
  </si>
  <si>
    <t>Мероприятие выополнено</t>
  </si>
  <si>
    <t>Выполнен капитальный ремонт, ремонт МБУК "ДК "Молодежный", МБУК "Приморская ЦКС", МБУК "Городской театр",  МБУК "Анапская ЦКС",  МБУК "Виноградная ЦКС", МБУК "Приморская ЦКС", МБУК "Гайкодзорская ЦКС"</t>
  </si>
  <si>
    <t xml:space="preserve">2013 год </t>
  </si>
  <si>
    <t>Мероприятие выполнено. Прошли обучение 23 сотрудников учреждений культуры</t>
  </si>
  <si>
    <t>6. Молодежная политика</t>
  </si>
  <si>
    <t>Творческое и интеллектуальное развитие молодых граждан</t>
  </si>
  <si>
    <t>Организация работы координаторов с молодёжью и специалистов по трудоустройству муниципального образования город курорт Анапа</t>
  </si>
  <si>
    <t>Мероприятие выполнено. Экономия в результате конкурсных процедур.</t>
  </si>
  <si>
    <t>7. Топливно-энергетический комплекс</t>
  </si>
  <si>
    <t>Мероприятие выполнено. В целях профилактики асоциальных явлений в подростково-молодежной среде, формирования здорового образа жизни, а также физического развития за отчетный период проведено порядка 100 мероприятий</t>
  </si>
  <si>
    <t>Мероприятие выполнено. Организованы и проведены различные мероприятия: фестиваль современного молодежного творчества «Свежий ветер», весенний и осенний турнир по игре «Что? Где? Когда?» среди подростково-молодежных клубов, школьников, студентов, работающей молодежи и т.д.</t>
  </si>
  <si>
    <t>Мероприятие направлено на функционирование клубов военно-спортивной, туристкой направленностей.</t>
  </si>
  <si>
    <t>Реализована летняя оздоровительная программа «Велобум», проведены профильные оздоровительные смены для подростков 14-17 лет «Военно-спортивный слёт «Дозор»</t>
  </si>
  <si>
    <t>8. Жилищно-коммунальное хозяйство</t>
  </si>
  <si>
    <t>Переселение граждан из аварийного жилищного фонда</t>
  </si>
  <si>
    <t>Приобретено 5 квартир, общей площадью 172,4м2</t>
  </si>
  <si>
    <t xml:space="preserve">Произведен капитальный ремонт 18 многоквартирных жилых домов МО г-к Анапа </t>
  </si>
  <si>
    <t xml:space="preserve">Произведен капитальный ремонт 3 многоквартирных жилых домов МО г-к Анапа </t>
  </si>
  <si>
    <t>коммунальное хозяйство</t>
  </si>
  <si>
    <t>Строительство объектов теплоснабжения</t>
  </si>
  <si>
    <t xml:space="preserve">Высажено декаративных цветов: 170499 шт., многолетних - 52852 шт., посадка 72 деревьев и 570 кустарников, 87 можжевельников, засеяно 3153 м2 газонов и 4810 м2 рулонных газонов, установлено металлических конструкций: бутоны 48шт., мобильных деревьев 42 шт, вазоны 160 шт., пальмы 26 шт. </t>
  </si>
  <si>
    <t>Выполнен ремонт 27 детских игровых комплексов и комплексов спортивных тренажеров</t>
  </si>
  <si>
    <t xml:space="preserve">Площадь отремонтированных тротуаров 1125,5м2, бордюры 918м/п и 553,5 м/п                     
</t>
  </si>
  <si>
    <t>Приобретено комплектов скамеек и урн - 125шт., таблички для памятников военной истории - 52 шт.</t>
  </si>
  <si>
    <t>Выполнен ремонт скамеек и урн 80 комплектов, установлено скамеек и урн 50 комплектов</t>
  </si>
  <si>
    <t>Выполнен ремонт скамеек и урн 280 комплектов, установлено детских и спортивных игровых комплексов 9шт.</t>
  </si>
  <si>
    <t>Ежемесячно обслуживается - 4114 светильников наружного освещения города.</t>
  </si>
  <si>
    <t>Содержание мест захоронения в 10-ти сельских округах и 2-х городских кладбищ</t>
  </si>
  <si>
    <t>Проведено расширение территории городского кладбища г. Анапа</t>
  </si>
  <si>
    <t>Проведены мероприятия по организации подвоза детей в детские оздоровительные лагеря, к морю, к месту проведения муниципальных и краевых мероприятий и обратно, а также страхования их жизни и здоровья в пути следования.</t>
  </si>
  <si>
    <t>Предоставлены выплаты трем молодым семьям.</t>
  </si>
  <si>
    <t xml:space="preserve">Предоставлены социальные выплаты на приобретение жилого помещения 3-м ветеранам ВОВ и двум участникам ликвидации на ЧАЭС за счет средств федерального бюджета на сумму 3673,6 тыс. руб. и 3 771,1 тыс. руб. </t>
  </si>
  <si>
    <t>Выполнена проектно-сметная доукментация на обеспечение инженерной инфраструктурой земельных участков, выделенных для 275 многодетных семей.</t>
  </si>
  <si>
    <t>Получены положительные заключения гос. экспертизы по объектам с. Джигинка, х.Уташ, ст. Гостагаевская.</t>
  </si>
  <si>
    <t>9. Обеспечение доступности жилья</t>
  </si>
  <si>
    <t>Проведены: туристическая выставка «Курорты и туризм» г.Сочи; «Анапа – самое яркое солнце России» г. Анапа; «Интурмаркет» г. Москва. Приобретен рекламный, информационный и сувенирный материал.</t>
  </si>
  <si>
    <t>Предоставлены субсидии субъектам малого предпринимательства на ранней стадии  их деятельности.</t>
  </si>
  <si>
    <t xml:space="preserve">Предоставлена социальная выплата молодой семье в рамках федеральной программы. </t>
  </si>
  <si>
    <t>Выполняется весь комплекс агротехничес-ких мероприятий в отрасли. Посажено 30га молодых насаждений виноградника.</t>
  </si>
  <si>
    <t>Мероприятие выполнено. Экономия средств за счет проведенных аукционов.</t>
  </si>
  <si>
    <t>Работы выполнены в полном объеме</t>
  </si>
  <si>
    <t>Финансирование из федерального бюджета не производилось. Мероприятие выполнено частично</t>
  </si>
  <si>
    <t>Открытие новых муниципальных автобусных маршрутов регулярного сообщения</t>
  </si>
  <si>
    <t>Построено 4 автобусных остановочных пункта. Отремонтировано и адаптировано под доступность маломобильными группами населения 6 автобусных остановочных пунктов.</t>
  </si>
  <si>
    <t>Приобретены 15 штук информационны табличек на остановочных павильонах города</t>
  </si>
  <si>
    <t>Обновлены информацион-ные таблички на остано-вочных павильонах города</t>
  </si>
  <si>
    <t>Приобретение автобусов с улучшенными технико-экономическими и экологическими характеристиками для обслуживания городских и пригородных автобусных маршрутов регулярного сообщения</t>
  </si>
  <si>
    <t xml:space="preserve">Мероприятие выполнено. "Анапским ПАТП" приобретено 85 автобусов малой вместительности </t>
  </si>
  <si>
    <t>Создание условий для проезда маломобильных граждан</t>
  </si>
  <si>
    <t>Мероприятие выполнено. Приобретено 11 автобусов для лиц с ограниченными возможностями</t>
  </si>
  <si>
    <t>Проведение мероприятий по совершенствованию пассажирских перевозок в МО город-курорт Анапа (организация пассажиропотока, оптимизация маршрутной сети)</t>
  </si>
  <si>
    <t xml:space="preserve">Выполнен ремонт дорог общего пользования 9473 пм  ремонт дорог вне населенных пунктов 2870 пм </t>
  </si>
  <si>
    <t>Выполнен ремонт а/б покрытия дорог 27899 м2,ремонт щебеночного покрытия дорог 106077м2, ремонт тротуаров в а/б исполнении 3040м2, установка бруса 489м, ремонт дорожного полотна 49 909м2.</t>
  </si>
  <si>
    <t>Выполне ремонт улично-дорожной сети (2 420 м2) нанесение дорожной разметки краской 29899,6 м2 и пластиком 1500м2, вертикальная дор. разметка 33851 м.п. Текущее содержание и обслуживание светофоров-32шт. Установка плоских дорожных знаков-201 шт., замена-165 шт.</t>
  </si>
  <si>
    <t>Установлено дорожных знаков 567шт, установлено и замено дорожных знаков с флуоресцентным фоном 210 шт., нанесено вертикальной разметки 19107м/п, горизонтальной разметки краской 30503,4м2, холодным пластиком 997м2</t>
  </si>
  <si>
    <t>Расчистка русел рек:
Кубань, Сукко, Гостагайка, Уташ, Анапка, Котлома</t>
  </si>
  <si>
    <t>В рамках муниципального контракта выполнено изготовление плакатов, листовок, памяток, по профилактическим мерам антитеррористического характера и действиям при возникновении чрезвычайных ситуаций.</t>
  </si>
  <si>
    <t>Выполнение работ по модернизации региональной автоматизированной системы централизованного оповещения населения (в том числе монтаж и установка аппаратуры)</t>
  </si>
  <si>
    <t>Создание системы обеспечения вызова экстренных оперативных служб по единому номеру «112»</t>
  </si>
  <si>
    <t>Развитие гражданской обороны и защиты населения МО город-курорт Анапа</t>
  </si>
  <si>
    <t>Приобретен, выполнен монтаж и содержание резервных источников питания на запасных пунктах управления с дополнительным оборудованием их системой электроснабжения и освещения для работы в полевых условиях</t>
  </si>
  <si>
    <t>закуплены 3 мобильных комплекта первичных средств тушения пожаров и противопожарного инвентаря на автомобильных прицепах, предназначенных для тушения пожаров</t>
  </si>
  <si>
    <t>Установлен и подключен к автоматическим пожарным сигнализациям оборудования системы пожарного мониторинга в 19 образовательных учреждениях и 7 учреждениях культуры</t>
  </si>
  <si>
    <t xml:space="preserve">Заключены 10 муниципальных контрактов с целью освещения деятельности органов местного самоуправления МО г-к Анапа в электронных и печатных средствах массовой информации. </t>
  </si>
  <si>
    <t>Мероприятие выполнено. Решение вопросов местного значения.</t>
  </si>
  <si>
    <t xml:space="preserve">Размещен материал в электронных и печатных средствах массовой информации </t>
  </si>
  <si>
    <t>Примечание</t>
  </si>
  <si>
    <t>Наименование мероприятия (объекты)</t>
  </si>
  <si>
    <t>10. Архитектура и градостроительство</t>
  </si>
  <si>
    <t>11. Развитие экономики</t>
  </si>
  <si>
    <t>Подготовка документации по планировке территории (проект планировки с проектом межевания территории игорной зоны «Азов-Сити» в районе станицы Благовещенской, городской округ город-курорт Анапа)</t>
  </si>
  <si>
    <t>ст.Благове- щенская</t>
  </si>
  <si>
    <t>Министерство финансов Краснодарского края, вопрос о выделении средств из краевого бюджета планировало при наличии профицита.</t>
  </si>
  <si>
    <t>Разработка программы комплексного развития систем коммунальной инфраструктуры</t>
  </si>
  <si>
    <t>Финансирование не проводилось.</t>
  </si>
  <si>
    <t>45.2</t>
  </si>
  <si>
    <t>строительство комплекса туристических гостиниц</t>
  </si>
  <si>
    <t>2010-2013</t>
  </si>
  <si>
    <t>Строительство жилого комплекса "Тургеневский" на территории муниципального образования город-курорт Анапа</t>
  </si>
  <si>
    <t>2011-2013</t>
  </si>
  <si>
    <t>г.Анапа, ул. Шевченко, 288</t>
  </si>
  <si>
    <t>строительство жилого комплекса "Солнечный-2-ой этап"</t>
  </si>
  <si>
    <t>Пионерский проспект 255</t>
  </si>
  <si>
    <t>проектирование стадии Проект, строительство объекта КЛ10 кв РП ТП "Высокий берег и реконструкция ТП", подземная прокладка инженерной инфраструктуры</t>
  </si>
  <si>
    <t>г.Анапа, ст. Гостагаевская</t>
  </si>
  <si>
    <t>строительство объекта "Фармацевтический завод</t>
  </si>
  <si>
    <t>Капитальная реконструкция комплекса SPA Довиль Hotel and SPA</t>
  </si>
  <si>
    <t>2014-2015</t>
  </si>
  <si>
    <t>г.Анапа, Пионерский проспект, 14</t>
  </si>
  <si>
    <t>Электроснабжение</t>
  </si>
  <si>
    <t>12. Развитие АПК</t>
  </si>
  <si>
    <t>13. Транспорт</t>
  </si>
  <si>
    <t>14. Дорожное хозяйство</t>
  </si>
  <si>
    <t>15. Предупреждение ЧС</t>
  </si>
  <si>
    <t>16. Повышение эффективности муниципального управления</t>
  </si>
  <si>
    <t>2013 год (факт)</t>
  </si>
  <si>
    <t>2012 год (факт)</t>
  </si>
  <si>
    <t>2/80</t>
  </si>
  <si>
    <t>тыс. м2 общей площади</t>
  </si>
  <si>
    <t>тыс. м2</t>
  </si>
  <si>
    <t>га</t>
  </si>
  <si>
    <t>млн.пасс.км/ тыс.пасс.</t>
  </si>
  <si>
    <t>2012-2016</t>
  </si>
  <si>
    <t>Производство фармацевтических препаратов и материалов (ОКВЭД 24.42.1 )</t>
  </si>
  <si>
    <t>Мероприятие выполнено.</t>
  </si>
  <si>
    <t>2015 год</t>
  </si>
  <si>
    <t>Реконструкция бывшего здания хирургического корпуса МБУЗ "Городская больница" с последующим переводом в него первичного сосудистого отделения</t>
  </si>
  <si>
    <t>Финансирование запланировано на 2016-2017 годы</t>
  </si>
  <si>
    <t>Схема газоснабжения х.Красная Скала. Газопровод высокого давления к ГРП №1 хут.Красная Скала</t>
  </si>
  <si>
    <t>Газопровод высокого давления к ШГРП №3 и ШГРП №3 хут.Рассвет</t>
  </si>
  <si>
    <t>Газопровод высокого давления к ШГРП №4 и ШГРП №4 хут.Заря</t>
  </si>
  <si>
    <t>хут. Песчаный</t>
  </si>
  <si>
    <t>хут. Красная Скала</t>
  </si>
  <si>
    <t>хут. Рассвет</t>
  </si>
  <si>
    <t>хут. Заря</t>
  </si>
  <si>
    <t>с. Гай-Кодзор</t>
  </si>
  <si>
    <t>Не предусмотрен на 2015 год</t>
  </si>
  <si>
    <t>хут.Б.Разнокол и хут.М.Разнокол</t>
  </si>
  <si>
    <t>хут. В.Ханчакрак и хут.Н.Ханчакрак</t>
  </si>
  <si>
    <t>город- курорт Анапа"</t>
  </si>
  <si>
    <t>Бюджетные ассигнования не утверждены Законом от 12.12.2014 года № 3068 "О краевом бюджете на 2015 год и плановый период 2016 и 2017 годов"</t>
  </si>
  <si>
    <t>принято новое постановление администрации МО город-курорт Анапа от 27.01.2015 №247:мероприятие передано управлению капитального строительства администрации МО город-курорт Анапа</t>
  </si>
  <si>
    <t>Разработка проекта планировки береговой полосы Анапских плавней на участке от Симферопольского шоссе до ул.Тбилисской в ст-це Анапской</t>
  </si>
  <si>
    <t>Реконструкция морского порта Анапа</t>
  </si>
  <si>
    <t>мероприятия выполнены</t>
  </si>
  <si>
    <t>Компенсационные, стимулирующие выплаты руководителям ТОС - ежемесячно. Выплаты по результатам конкурсов - разрабатываются проекты постановлений, выплаты по мере проведения конкурсов.</t>
  </si>
  <si>
    <t>Выполнен капитальный ремонт в МБУК "ДК ст-цы Благовещенской", МБУК "Гайкодзоровская ЦСК", МБУК "Приморская ЦКС", МБУК "Городской театр", МБУК "ДК "Молодежный", МБУК "Первомайская ЦКС", МБУК "Джигинская ЦСК" МБУК "Центр культуры "Родина" и МБУК "Виноградная ЦКС"</t>
  </si>
  <si>
    <t>Выполнен ремонт системы отопления, кровли, помещений классов МБУ ДО ДШИ №3 и МБУ ДО ДШИ № 4</t>
  </si>
  <si>
    <t>Мероприятие выполнено. Организованы и проведены следующие межклубные мероприятия: 
- весенний и осенний турнир по игре «Что? Где? Когда?» среди подростково-молодежных клубов (апрель, октябрь);
- пляжные соревнования «Морской бой» (июнь);
различные мероприятия: открытые городские  и т.д.</t>
  </si>
  <si>
    <t xml:space="preserve"> мероприятия направленны на формирование здорового образа жизни, поддержку любительского спорта и развитие экстремальных видов спорта в молодежной среде, участие в городских, краевых, Всероссийских и международных мероприятиях. количество молодежи, участвующей в мероприятиях, составило более 20 000 человек. </t>
  </si>
  <si>
    <t xml:space="preserve">Выполнен ремонт 9 детских игровых комплексов, установка детского игрового оборудования </t>
  </si>
  <si>
    <t xml:space="preserve">установлены малые архитектурные формы (лавочки, урны); установлены композиции вертикального озеленения (ул. Набережная - 67 шт. (бутоны); ул. Крымская - 250 шт. (вазоны); проведена установка деревянных кашпо с цветами и композицией из хвойной спирали - 25 шт.; на театральной площади установлена 3D композиция «Рука с голубем», украшенная цветами. </t>
  </si>
  <si>
    <t xml:space="preserve">высажено: 289800 шт. виолы и летников, 438 роз (ул. Крымская, сквер Аванесова), 3207 кустарников, 2148 деревьев, 290 саженцев Крымской сосны; выкашено 435 га газонов; засеяно 0,2 га газонов и уложено 1,13 га рулонных газонов. Проведена работа по защите многолетних насаждений от американской белой бабочки и карантинных вредителей, борьба с кровососущими насекомыми; очистка русла реки в районе с. Джигинка и реки Сукко </t>
  </si>
  <si>
    <t>Выполнен капитальный ремонт жилого дома – ремонт крыши, расположенного по адресу:  г. Анапа, пер. Подстанции, 4</t>
  </si>
  <si>
    <t>Выполнена проектно-сметная документация на строительство новой блочно-модульной котельной на сжиженном газе мощностью 2,577 МВт и подводящих инженерных сетей в с. Сукко</t>
  </si>
  <si>
    <t>Предоставлены социальные выплаты: 2 молодым семьям  в рамках подпрограммы "Обеспечение жильем молодых семей"; 7 гражданам на оплату первоначального взноса при получении ипотечного жилищного кредита  в рамках программы "Жилище"</t>
  </si>
  <si>
    <t>Предоставлены социальные выплаты: 6 участникам ликвидации на ЧАЭС; 1 ветерану ВОВ;  1 вынужденному переселенцу; 1 спасателю "Кубань-СПАС"; 1 инвалиду; 1 реабилитированному лицу</t>
  </si>
  <si>
    <t>Выполнена ПСД и получены положительные заключения гос. экспертизы по объектам, обеспечивающим инженерными сетями 271 земельный участок.  Выполнена и передана на государственную экспертизу проектно-сметная документация на обеспечение объектами инженерной инфраструктуры 145 земельных участков, предоставленных гражданам, имеющим трех и более детей.</t>
  </si>
  <si>
    <t>Принято участие в туристской выставке «Анапа – самое яркое солнце России» г. Анапа; Международной туристской выставке «Интурмаркет» г. Москва; Международной туристской выставке «Inwetexcis tavel market» г. Санкт-Петербург; Международном туристском форуме «SIFT» в г. Сочи. , а также участие предприятий СКК в работе выставки и заключении контрактов</t>
  </si>
  <si>
    <t>Предоставлены субсидии субъектам малого предпринимательства на ранней стадии  их деятельности, субсидирование связанные с уплатой процентов по кредитам</t>
  </si>
  <si>
    <t>Осуществлена подготовка и участие в конгрессно-выставочных мероприятиях, международных инвестиционных форумах в России; подготовка бизнес-планов; подведение итогов конкурса «Профессионализм. Достоинство. Честь»</t>
  </si>
  <si>
    <t>В 2015 году в рамках ФЦП "Устойчивое развитие сельских территорий на 2014-2017 годы и на период до 2020 года" социальные выплаты гражданам, молодым семьям и молодым специалистам за счет средств федерального и краевого бюджетов не предоставлялись</t>
  </si>
  <si>
    <t>Выполняется весь комплекс агротехничес-ких мероприятий в отрасли. Посажено 77 га  молодых насаждений виноградника.</t>
  </si>
  <si>
    <t>Проведен полный комплекс мероприятий, в т.ч дезинсекции, дератизации, проведены диагностические исследования с/х животных и птиц, клинический осмотр.</t>
  </si>
  <si>
    <t>Средства краевого бюджета на реализацию мероприятий не поступили</t>
  </si>
  <si>
    <t>получены субсидии в виде несвязанной поддержки на 1 га пашни 5 организаций</t>
  </si>
  <si>
    <t>Выплачены 33 субсидии (7 КФХ и 26 ЛПХ) представителям малых форм хозяйствования на строительство теплиц, приобретение систем капельного орошения, реализация произведенного мяса и молока и приобретение сельскохозяйственных животных для воспроизводства</t>
  </si>
  <si>
    <t>Строительство объектов инфраструктуры автомобильного пассажирского транспорта</t>
  </si>
  <si>
    <t xml:space="preserve">Принято новое постановление администрации МО город-курорт Анапа от 28.01.2015 №256                ОСВОЕНИЕ: ямочного ремонта и капитальный ремонт а/б покрытия </t>
  </si>
  <si>
    <t xml:space="preserve">Нанесена разметка пешеходных переходов холодным пластиком -                1500 м2; краской - 22362 м2; разметка осевых, краевых линий краской - 12000 м2;
- реконструирован светофорный объект на пересечении улиц Самбурова и Ленина;
- установлен светофорный объект с пешеходной секцией перед р. Анапкой на ул. Красноармейской;
- установлено новых и заменено плоских дорожных знаков – 575 шт;
- нанесено вертикальной разметки 2.7 – 44000 м.
</t>
  </si>
  <si>
    <t>Содержание оборудования Ситуационного центра, включая подсистем автоматизированной информационно-управляющей системы. В перечень пилотных муниципальных образований по развитию системы "112" не включены.</t>
  </si>
  <si>
    <t>Обеспечена работа муниципальной пожарной охраны, в том числе закуплено снаряжение и оборудование. Закуплены 2 передвижных комплекта средств пожаротушения, 10 передвижных огнетушителей для обеспечения территорий общего пользования средствами пожаротушения</t>
  </si>
  <si>
    <t>Содержание и обеспечение деятельности ПАСФ МБУ "Служба спасения"</t>
  </si>
  <si>
    <t xml:space="preserve">Организована целенаправленная работа по созданию условий для деятельности народных дружин по охране общественного порядка. По инициативе администрации в 30 учреждениях, организациях, предприятиях и сельских округах созданы народные дружины общей численностью 597 дружинников </t>
  </si>
  <si>
    <t>Ежемесячная доплата к государственной пенсии  производится 20 чел.</t>
  </si>
  <si>
    <t>Проведены праздники армянской национальной культуры День Хачкара (с. Гайкодзор), греческой национальной культуры с.Витязево, казачьей культуры «Казачьему роду нема переводу» ст-ца Гостагаевская, праздник национальных культур «Хоровод дружбы»</t>
  </si>
  <si>
    <t>Оптимизация пространств детских садов, проведены ремонтные работы в ДОУ №12,3,1,15,44, ремонт кровли МБДОУ ЦРР №1 "Ручеек"</t>
  </si>
  <si>
    <t>Мероприятия выполнены в полном объеме СОШ №9,18,19,14,15,11,"Аврора",4,8,18,6,9,17,31</t>
  </si>
  <si>
    <t>Проведение ремонтов</t>
  </si>
  <si>
    <t>Благоустройство территорий, игровых и спортивных площадок, приобретение мебели, учебников</t>
  </si>
  <si>
    <t>Мероприятие выполнено. Проведено обучение 368 специалистов учреждений  образования.</t>
  </si>
  <si>
    <t>Мероприятие выполнено. Проведено обучение 357 специалистов учреждений  образования. За счет внебюджетных средств проведено обучение 158 специалистов</t>
  </si>
  <si>
    <t>Наименование отрасли (код ОКВЭД)</t>
  </si>
  <si>
    <t>1\30</t>
  </si>
  <si>
    <t>2014 год (факт)</t>
  </si>
  <si>
    <t>0</t>
  </si>
  <si>
    <t>2008-2016</t>
  </si>
  <si>
    <t>2013-2017</t>
  </si>
  <si>
    <t>2008-2019</t>
  </si>
  <si>
    <t>объект законсервирован (решение головной организации)</t>
  </si>
  <si>
    <t>Инвестиционные проекты со сроком окончания в 2015 году</t>
  </si>
  <si>
    <t>Инвестиционные проекты со сроком окончания в 2014 году</t>
  </si>
  <si>
    <t>Информация о реализации мероприятий, утвержденных Программой социально-экономического развития 
муниципального образования город-курорт Анапа на период до 2017 год, по состоянию на 31 декабря 2016 года</t>
  </si>
  <si>
    <t>Информация о достижении целевых индикаторов Программы социально-экономического развития 
муниципального образования на период до 2017 года за 2016 год*</t>
  </si>
  <si>
    <t>Освоение             (на 31.12.2016)</t>
  </si>
  <si>
    <t>2016 год</t>
  </si>
  <si>
    <t>Исполнение плана 2016 года, %</t>
  </si>
  <si>
    <t>Темп роста, 2016/2015, %</t>
  </si>
  <si>
    <t>Темп роста, 2016/2012, %</t>
  </si>
  <si>
    <t>1/80</t>
  </si>
  <si>
    <t>1/40</t>
  </si>
  <si>
    <t>172,7/ 7900,3</t>
  </si>
  <si>
    <t>4/370</t>
  </si>
  <si>
    <t>2/137</t>
  </si>
  <si>
    <t>4/95</t>
  </si>
  <si>
    <t>180,4/ 7149,1</t>
  </si>
  <si>
    <t>76,81</t>
  </si>
  <si>
    <t>77,27</t>
  </si>
  <si>
    <t>3/120</t>
  </si>
  <si>
    <t>2/126</t>
  </si>
  <si>
    <t>158,6/ 7081,1</t>
  </si>
  <si>
    <t>2015 год (факт)</t>
  </si>
  <si>
    <t>157,4\ 6885,8</t>
  </si>
  <si>
    <t>1/20</t>
  </si>
  <si>
    <t>145,0/  6295,0</t>
  </si>
  <si>
    <t>Информация о реализации инвестиционных проектов на территории муниципального образования город-курорт Анапа, утвержденных Программой социально-экономического развития муниципального образования на период до 2017 года, по состоянию на 31 декабря 2016 года</t>
  </si>
  <si>
    <t>Период  реализации</t>
  </si>
  <si>
    <t>Место реализации (адрес)</t>
  </si>
  <si>
    <t>Сумма инвестиций, тыс.рублей</t>
  </si>
  <si>
    <t>Форма № 2</t>
  </si>
  <si>
    <t>Форма № 3</t>
  </si>
  <si>
    <t>1/0</t>
  </si>
  <si>
    <t>162,0/ 7387,0</t>
  </si>
  <si>
    <t>111,7\117,3</t>
  </si>
  <si>
    <t>102,8\107,3</t>
  </si>
  <si>
    <t>93,8\93,5</t>
  </si>
  <si>
    <t>Жилищно-коммунальное хозяйство (51.47, 52.4, 74.8, 90.02 ОКВЭД)</t>
  </si>
  <si>
    <t>Здание х. Рассвет МБУЗ "Амбулатория № 4" введено в эксплуатацию в декабре 2016 года</t>
  </si>
  <si>
    <t>Приобретение медицинского оборудования в МБУЗ "Городская больница"</t>
  </si>
  <si>
    <t>Приобретено передвижное оборудование в целях ранней диагностики легочной патологии</t>
  </si>
  <si>
    <t>Проведение периодического повышения квалификации медицинских работников</t>
  </si>
  <si>
    <t>В период весенних и летних каникул 2016 года трудоустроено 501 подросток от 14 до 18 лет. Трудоустроено 122 безработных гражданина на общественные работы по уборке пляжей, благоустройству и озеленению парков.</t>
  </si>
  <si>
    <t>Выполнен капитальный ремонт В МБУК "Анапская ЦБС", Центральная библиотека, абонемент № 2, МБУК "ДК ст-цы Благовещенской", "Первомайская ЦКС", "ДК "Молодежный", "Виноградная ЦКС", "Супсехская ЦКС", "Дом культуры ст. Благовещенской"</t>
  </si>
  <si>
    <t>Приобретены костюмы, звуковое оборудование (радиосистемы; стойка микрофона, комплект стоек для акустической системы, пульт, усилитель, акустическая система) и световое оборудование, газовое оборудование, стиральное оборудование.</t>
  </si>
  <si>
    <t>приобретены сплит-системы охлаждения воздуха, подсистема пожарной безопасности комплекса автоматизированной системы обеспечения безопасности объекта</t>
  </si>
  <si>
    <t>Мероприятие выполнено. Прошли обучение 53 сотрудника учреждений культуры.</t>
  </si>
  <si>
    <t>Мероприятие выполнено. Создание единой системы работы с молодежью, в том числе материально-техническое обеспечение подростково-молодежных клубов</t>
  </si>
  <si>
    <t>Мероприятие выполнено. Организация и проведение мероприятий, направленных на  творческое и интеллектуальное развитие молодежи</t>
  </si>
  <si>
    <t>Мероприятие выполнено. Организация и проведение  85 мероприятий, направленных на  творческое и интеллектуальное развитие молодежи (охват  40 000 человек)</t>
  </si>
  <si>
    <t xml:space="preserve"> мероприятия направленны на формирование здорового образа жизни, поддержку любительского спорта и развитие экстремальных видов спорта в молодежной среде</t>
  </si>
  <si>
    <t>Строительство новой ДШИ г. Анапа</t>
  </si>
  <si>
    <t>ПСД выполнена. Получено положительное заключение гос. экспертизы. Подана заявка в министерство ТЭК на включение в краевую программу "Развитие ТЭК" на 2017 год</t>
  </si>
  <si>
    <t>Не предусмотрен на 2016</t>
  </si>
  <si>
    <t>Газопровод среднего давления к ШГРП №2 и ШГРП №2 с. Гай-Кодзор</t>
  </si>
  <si>
    <t>Схема газоснабжения хут. В.Ханчакрак и хут.Н.Ханчакрак. Газопровод высокого давления к ГРП хут. В.Ханчакрак и хут.Н.Ханчакрак</t>
  </si>
  <si>
    <t>Получено положительное заключение гос. экспертизы.</t>
  </si>
  <si>
    <t>Не предусмотрен на 2016 год</t>
  </si>
  <si>
    <t xml:space="preserve">Выполнено строительство двух газопроводов:
- Распределительные газопроводы низкого давления в хут. Усатова Балка г.-к. Анапа. Газопроводы 1-й очереди 1-й этап строительства. Газопроводы 2-й очереди строительства;
- Газопровод высокого давления к ГРП №1 и ГРП №1 хут. Вестник.
Общей протяженностью 12,3 км.
</t>
  </si>
  <si>
    <t>Водоснабжение с.Юровка</t>
  </si>
  <si>
    <t>с. Юровка</t>
  </si>
  <si>
    <t>Водоснабжение социально значимого объекта в курортной зоне город-курорт Анапа, с. Витязево</t>
  </si>
  <si>
    <t>Для водоснабжения хут. Заря и хут. Рассвет (3030 человек) выполнена проектная документация и прошла  конкурсный отбор для вхождения в государственную программу Краснодарского края "Развитие жилищно-коммунального хозяйства" с финансированием его строительства за счет средств краевого (90%) и местного (10%) бюджетов. Мощность объекта: 768 м3/сут., протяженность водопроводных сетей - 4,37 км.</t>
  </si>
  <si>
    <t>Выполнена проектно-сметная документация на строительство новой блочно-модульной котельной на сжиженном газе мощностью 2,577 МВт и подводящих инженерных сетей в с. Сукко</t>
  </si>
  <si>
    <t>Установлены технические средства реабилитации: МБДОУ д/сад № 16 «Пчелка», МБОУ СОШ № 2, МБУ ДО ДШИ № 2</t>
  </si>
  <si>
    <t>Высажено 1 153 штук хвойных деревьев и 516 кустарников, проведено авиа- и ручные обработки водоемов от кровососущих насекомых, защита многолетних насаждений от американской белой бабочки и карантинных вредителей, устройство нового тротуарного покрытия 7 739,2 м2</t>
  </si>
  <si>
    <t>Установлено детское игровое оборудование: г. Анапа, ул. Ивана Голубца, 103; приобретено ограждение детской игровой площадки и футбольные ворота: с. Варваровка, ул. Калинина, 25.</t>
  </si>
  <si>
    <t xml:space="preserve">Устройство нового тротуарного покрытия 7 739,2 м2 (г. Анапа: ул. Крымская, Горького, Лермонтова, Парковая, Лермонтова, Ив. Голубца, Чехова, Терская, Объездная, Шевченко, Северная; пос. Суворово-Черкес-ский, ул. Ивиной, пос. Виноградный, ул. Гагарина), ремонт тротуарной плитки улиц города Анапы 2 319,4 м2, произведен монтаж бордюрного камня в объеме – 1 744 погонных метров. </t>
  </si>
  <si>
    <t>обустройство новых газонов автоматизированным поливом, ремонт и установка новых лавочек и урн.</t>
  </si>
  <si>
    <t>"Водопровод от РЧВ на пощадке резервуаров п.Джемете до автодорогиАнапа-Керчь" "Реконструкция магистрального водовода Ду-560 мм от автодороги Новороссийск-Керченский пролив до пр. Южный с. Витязево, город-курорт Анапа, Краснодарский край"</t>
  </si>
  <si>
    <t xml:space="preserve">Предоставлены социальные выплаты: 4 молодым семьям,  социальные выплаты 6 гражданам на оплату первоначального взноса при получении ипотечного жилищного кредита. </t>
  </si>
  <si>
    <t>Социальные выплаты за счет средств краевого бюджета гражданам, состоящим на учете в качестве нуждающихся в жилых помещениях, не предоставлялись. 4 гражданам, состоящим на учете в качестве нуждающихся в жилых помещениях, предоставлены земельные участки под ИЖС.</t>
  </si>
  <si>
    <t xml:space="preserve">Завершено обеспечение 152 земельных участков, предоставленных многодетным семьям  инженерной инфраструктурой в ст. Гостагаевской и хут. Уташ. Для обеспечения 320 земельных участком, предоставленных многодетным выполнена проектная документация в с. Цибанобалка, осуществляется государственная экспертиза. 
</t>
  </si>
  <si>
    <t>Принято участие в туристской выставке «Анапа – самое яркое солнце России» г. Анапа; Международной туристской выставке «Интурмаркет» г. Москва; «Inwetexcis tavel market» г. Санкт-Петербург; и т.д.</t>
  </si>
  <si>
    <t xml:space="preserve">Осуществлена подготовка и участие в конгрессно-выставочных мероприятиях, международных инвестиционных форумах </t>
  </si>
  <si>
    <t xml:space="preserve">Предоставлена социальная выплата молодой семье </t>
  </si>
  <si>
    <t>финансирование исключено по требованию прокуратуры</t>
  </si>
  <si>
    <t xml:space="preserve">Выплаченысубсидии представителям малых форм хозяйствования </t>
  </si>
  <si>
    <t>Капитальный ремонт а/б покрытия г.Анапа ул.Черноморская, ул.Советская, ул.Рождественская, пер.Спортивный, ул.Грушовая</t>
  </si>
  <si>
    <t>Капитальный ремонт а/б покрытия в ст.Анапская пер.Тихий (от ул,Мира до ул.Краснодарская); ул. Мира (от ул.Новороссийская до ул.Ереванская); ул.Полевая (от ул.Мира до дома № 2); с.Супсех ул. Жолоба. ул. Садовая; с.Гай-Кодзор ул.Мира, ул.Садовая, ул.Южная</t>
  </si>
  <si>
    <t>Капитальный ремонт а/б покрытия х.Пятихатки ул.Джеметинская; х.Рассвет пер.Строительный; ст.Гостагаевская ул.Пирогова (от ул.Советская до ул.Комсомольская; с.Джигинка пер.Новый; ст.Благовещенская пер.Пограничный (от ул.Школьная до ул.Таманская), ул.Школьная (от дома №1 до ул.Солнечная)</t>
  </si>
  <si>
    <t>Ремонт а/б покрытия с.Цибанобалка ул.Заречная, ул.Пролетарская, пер.Цветочный, ул.Виноградная; х.Нижняя Гостагайка ул.Зеленая, ул.Гремахова, ул.Привокзальная, ул.Молодежная; х.Песчаный ул.Афинская, ул.Песчаная; х.Воскресенский ул.Новая, ул.Молодежная, ул.Северная</t>
  </si>
  <si>
    <t>Грейдирование г.Анапа ул.Камышовая, ул.Кленовая, ул.Овражная, ул.Солнечная, пер.Вишневый, пер.Южный, ул.Лазурная, ул.Чистая</t>
  </si>
  <si>
    <t>Грейдирование хут.Курбацкий ул.Свободы; хут.Тарусин ул.Дорожная; хут.Усатова Балка пер.Березовый, ул.Автомобилистов, ул.Александровская, ул.Красная (от дома №1 до дома №16б); х.Капустин ул.Набережная, ул.Лиманная, ул.Новоселов; х.Воскресенский ул.Шолохова, туп.Майский, пер.Молодежный, туп.Смолянский, пер.Шоссейный</t>
  </si>
  <si>
    <t>Грейдирование п.Виноградный ул.Вишневая; п.Суворов-Черкесский пер.Овражный, ул.Зеленая; п.Уташ, ул.Новоселов; с.Витязево, ул.Олимпийская, ул.Пушкина; х.Рассвет мкр "Юбилейный); ст.Гостагаевская ул.Гоголя, ул.Пирогова (от ул.Комсомольская до южной окраины); с.Джигинка ул.Интернациональная; с.Юровка ул.Северная, ул.Железнодорожная, ул.Рабочая; х.Иванов ул.Пионерская; х.Красный ул.Тупиковая; п.Просторный, ул.Славянская; с.Варваровка, ул.Горная</t>
  </si>
  <si>
    <t>Грейдирование с.Сукко пер.Лесной, ул.Виктора Шишкина;с.Супсех ул.Дачная, ул.Толстого; х.Чекон ул.Октябрьская, ул.Заречная; ст.Анапская пер.Керченский, ул.Колхозная, ул.Конституции, ул.Охотничья, ул.Партизанская, ул.Садовая, ул.Школьная, ул. Станичная 69-95, ул. Супсехская 2-12</t>
  </si>
  <si>
    <t>Грейдирование в ул.Троицкая (от ул.Азовская до ул.Автомобилистов); х.Вестник ул.Северная; п. Просторный ул.Виноградная, ул.Дальняя, ул.Мира, ул.Молодежная, ул.Советская; х.Нижняя Гостагайка ул.Тихая, ул.Народная, ул.Казачья, ул.Зеленая;х.Песчаный ул.Кубанская, ул.Юбилейная, ул.Береговая, ул.Виноградная, ул.Песчаная, ул.Лиманная, ул.Восточная, ул.Южная, ул.Тихая, пер.Кавказский, пер.Апрельский</t>
  </si>
  <si>
    <t>Проведена расчистка 9,0 км водотоков, обеспечена готовность систем оповещения и мониторинга паводковой обстановки.Содержание  резерва на ЧС. Обеспечена деятельность ПАСФ МБУ "Служба спасения". Обеспечение безопасности на водных объектах</t>
  </si>
  <si>
    <t>Снижение рисков чрезвычайных ситуаций, повышение безопасности населения на территории МО город-курорт Анапа от угроз природного и техногенного характера, создание и развитие инфраструктуры системы комплексного обеспечения безопасности жизнедеятельности, содержание и поддержание тенической готовности систем оповещения населения</t>
  </si>
  <si>
    <t xml:space="preserve">Проведена расчистка 11,0 км водоотоков, обеспечена готовность систем оповещения и мониторинга паводковой обстановки. Содержание резерва на ЧС. Обеспечена деятельность ПАСФ МБУ "Служба спасения". Объем предотвращенного материального ущерба от природных и техногенных катастроф более 12,0 млн.руб.  </t>
  </si>
  <si>
    <t>Обеспечена работа муниципальной пожарной охраны, в том числе закуплено снаряжение и оборудование. Закуплены 45 противопожарных ранцев (ранцевых огнетушителей) "РП-18-Ермак" для обеспечения территорий общего пользования средствами пожаротушения</t>
  </si>
  <si>
    <t xml:space="preserve">Публикация материалов в количестве 120 000 кв. см. Информирование граждан в электронных средствах массовой информации различных уровней и в сети «Интернет» составил 2900 минут. </t>
  </si>
  <si>
    <t xml:space="preserve">Публикация материалов в количестве 128 000 кв. см. Информирование граждан в электронных средствах массовой информации различных уровней и в сети «Интернет» составил  3000 минут. </t>
  </si>
  <si>
    <t>Проведена работа, направленная на обеспечение антитеррористической защищенности многоквартирных жилых домов, объектов и сетей коммуникаций ресурсоснабжающих организаций</t>
  </si>
  <si>
    <t xml:space="preserve">Проведение праздников национальных культур в местах массового проживания этнических групп, издание печатных материалов и видеоматериалов по проблемам профилактики экстремизма, сохранения историко-культурного наследия народов, проживающих в муниципальном образовании город-курорт Анапа. </t>
  </si>
  <si>
    <t xml:space="preserve">Ежемесячную доплату к государственной пенсии получают 19 человек </t>
  </si>
  <si>
    <t>Ежемесячная выплата пенсии выплачивается 95 человек</t>
  </si>
  <si>
    <t>Строительство зданий начальной школы в СОШ № 4,5,6,7</t>
  </si>
  <si>
    <t>Подготовлена проектно-сметная документация, пройдена государствен-ная экспертиза для строительства детского дошкольного учреждения, г. Анапа, ул. Ленина, 191а (280 мест). Проведены капитальные и текущие ремонты в 19 дошкольных образовательных учреждениях</t>
  </si>
  <si>
    <t>Проведен капитальный ремонт МБОУ СОШ № 12, подготовлена проектно-сметная документация СОШ по адресу: г. Анапа, ул. Ленина, д. 191</t>
  </si>
  <si>
    <t>Не предусмотрено на 2016 год</t>
  </si>
  <si>
    <t>Капитальный ремонт ДЮСШ "Виктория", СДЮТЭ, СЮТ</t>
  </si>
  <si>
    <t>Курсы повышения квалификации</t>
  </si>
  <si>
    <t>Ямочный ремонт 6 900м2, ремонт а/б покрытия (сплошное покрытие) 29 383м2 (6,53 км)): в хут. Усатова балка (подъездная дорога), ст. Анапской, ст. Благовещенской, с. Гай-Кодзор, ст. Гостагаевской, с. Юровка, пос. Пятихаткаи, с. Витяево</t>
  </si>
  <si>
    <t>произведена замена более 1 200 дорожных знаков и нанесено 8 660 м2 разметки, из них 8 600 м2 горизонтальная разметки со световозвращающими элементами и 60 м2 разметки пешеходных переходов холодным термопластиком. МКУ «Ремстрой» также нанесено дорожной разметки «Пешеходный переход» 31 497,7 м2.</t>
  </si>
  <si>
    <t xml:space="preserve">Принято новое постановление администрации МО     город-курорт Анапа от 28.01.2015 №256 (не предусмотрено)   </t>
  </si>
  <si>
    <t xml:space="preserve">Принято новое постановление администрации МО    город-курорт Анапа от 28.01.2015 №256 (не предусмотрено)    </t>
  </si>
  <si>
    <t xml:space="preserve">Принято новое постановление администрации МО   город-курорт Анапа от 28.01.2015 №256 (не предусмотрено)       </t>
  </si>
  <si>
    <t xml:space="preserve">Принято новое постановление администрации МО    город-курорт Анапа от 28.01.2015 №256  (не предусмотрено)      </t>
  </si>
  <si>
    <t xml:space="preserve">Принято новое постановление администрации МО    город-курорт Анапа от 28.01.2015 №256   (не предусмотрено)     </t>
  </si>
  <si>
    <t xml:space="preserve">Принято новое постановление администрации МО     город-курорт Анапа от 28.01.2015 №256 (не предусмотрено)       </t>
  </si>
  <si>
    <t xml:space="preserve">Принято новое постановление администрации МО    город-курорт Анапа от 28.01.2015 №256 (не предусмотрено)       </t>
  </si>
  <si>
    <t>По результатам конкурсов 26 октября 2016 года заключены договоры с ООО «Профи» на выполнение работ по капитальному ремонту кровли трех многоквартирных домов:
г. Анапа, микрорайон 12, д. 11 (площадь кровли 1264,2 м2); г. Анапа, ул. Горького, д. 2 б (площадь кровли 297,5 м2); г. Анапа, ул. Стахановская, д. 1 (площадь кровли 1290,0 м2).</t>
  </si>
  <si>
    <t>Велась работа по ремонту тротуаров: замена тротуарной плитки в сквере «Боевой славы» 4186 м2, ул. Терской 2853 м2, район военкомата 176 м2, ул. Гоголя, 95 – 30 м2, 1080 м2, ул. Чехова район УВД 100 м2, ул. Гоголя, 95 – 27,5 м2</t>
  </si>
  <si>
    <t>Заменены изношенные воздушные линии уличного освещения и 596 светильников ЖКУ.</t>
  </si>
  <si>
    <t>Заменено 16,378 км изношенных воздушных линий уличного освещения и 950 светильников, а также произведен монтаж электролиний 1,6 км</t>
  </si>
  <si>
    <t>Расширение территории кладбища, текущее содержание мест захоронения кладбища г. Анапа</t>
  </si>
  <si>
    <r>
      <t xml:space="preserve">Проведены работы </t>
    </r>
    <r>
      <rPr>
        <sz val="11"/>
        <color rgb="FF000000"/>
        <rFont val="Times New Roman"/>
        <family val="1"/>
        <charset val="204"/>
      </rPr>
      <t>по расширению территорий кладбищ, текущее содержание мест захоронения кладбища</t>
    </r>
  </si>
  <si>
    <t>Принято новое постановление администрации МО город-курорт Анапа от 27.01.2015 №257</t>
  </si>
  <si>
    <t>Инвестиционные проекты со сроком окончания в 2016 году</t>
  </si>
  <si>
    <t>2011-2016</t>
  </si>
  <si>
    <t>Жилищное строительство
(45.21 ОКВЭД)</t>
  </si>
  <si>
    <t>Многоэтажный жилой дом со встроено-пристроенными помещениями общественного назначения (Литер-1)</t>
  </si>
  <si>
    <t>2015-2017</t>
  </si>
  <si>
    <t>Многоэтажный жилой дом со встроено-пристроенными помещениями общественного назначения (Литер-2)</t>
  </si>
  <si>
    <t>Курорты 
(55.1 ОКВЭД)</t>
  </si>
  <si>
    <t>Строительство водно – развлекательного комплекса «Белые паруса»</t>
  </si>
  <si>
    <t>«Реконструкция базы отдыха «Ладога», 2-ая очередь</t>
  </si>
  <si>
    <t>2015-2018</t>
  </si>
  <si>
    <t>Транспорт
(63.23.1 ОКВЭД)</t>
  </si>
  <si>
    <t>Строительство Аэровокзального комплекса аэропорта Анапа Терминал А</t>
  </si>
  <si>
    <t>Сельское хозяйство
(01.13.1 ОКВЭД)</t>
  </si>
  <si>
    <t>Закладка многолетних насаждений (виноградника технических и столовых сортов высокого качества)</t>
  </si>
  <si>
    <t>2015-2020</t>
  </si>
  <si>
    <t>посадка виноградников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</si>
</sst>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4"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b/>
      <sz val="12"/>
      <color theme="1"/>
      <name val="Times New Roman"/>
      <family val="1"/>
      <charset val="204"/>
    </font>
    <font>
      <sz val="12"/>
      <color rgb="FF000000"/>
      <name val="Times New Roman"/>
      <family val="1"/>
      <charset val="204"/>
    </font>
    <font>
      <b/>
      <sz val="11"/>
      <color theme="1"/>
      <name val="Calibri"/>
      <family val="2"/>
      <charset val="204"/>
      <scheme val="minor"/>
    </font>
    <font>
      <b/>
      <sz val="11"/>
      <color theme="1"/>
      <name val="Times New Roman"/>
      <family val="1"/>
      <charset val="204"/>
    </font>
    <font>
      <sz val="11"/>
      <color rgb="FF000000"/>
      <name val="Times New Roman"/>
      <family val="1"/>
      <charset val="204"/>
    </font>
    <font>
      <sz val="11"/>
      <color theme="1"/>
      <name val="Calibri"/>
      <family val="2"/>
      <scheme val="minor"/>
    </font>
    <font>
      <sz val="9"/>
      <color indexed="81"/>
      <name val="Tahoma"/>
      <family val="2"/>
      <charset val="204"/>
    </font>
    <font>
      <b/>
      <sz val="9"/>
      <color indexed="81"/>
      <name val="Tahoma"/>
      <family val="2"/>
      <charset val="204"/>
    </font>
    <font>
      <b/>
      <sz val="11"/>
      <color rgb="FF000000"/>
      <name val="Times New Roman"/>
      <family val="1"/>
      <charset val="204"/>
    </font>
    <font>
      <sz val="11"/>
      <name val="Times New Roman"/>
      <family val="1"/>
      <charset val="204"/>
    </font>
    <font>
      <sz val="12"/>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8" fillId="0" borderId="0"/>
  </cellStyleXfs>
  <cellXfs count="218">
    <xf numFmtId="0" fontId="0" fillId="0" borderId="0" xfId="0"/>
    <xf numFmtId="0" fontId="1" fillId="0" borderId="1" xfId="0" applyFont="1" applyBorder="1" applyAlignment="1">
      <alignment horizontal="center" vertical="top" wrapText="1"/>
    </xf>
    <xf numFmtId="0" fontId="1" fillId="0" borderId="1" xfId="0" applyFont="1" applyBorder="1" applyAlignment="1">
      <alignment vertical="top" wrapText="1"/>
    </xf>
    <xf numFmtId="0" fontId="4" fillId="0" borderId="1" xfId="0" applyFont="1" applyBorder="1" applyAlignment="1">
      <alignment vertical="top" wrapText="1"/>
    </xf>
    <xf numFmtId="0" fontId="1" fillId="0" borderId="5" xfId="0" applyFont="1" applyBorder="1" applyAlignment="1">
      <alignment horizontal="center" vertical="top" wrapText="1"/>
    </xf>
    <xf numFmtId="0" fontId="1" fillId="0" borderId="5" xfId="0" applyFont="1" applyBorder="1" applyAlignment="1">
      <alignment vertical="top" wrapText="1"/>
    </xf>
    <xf numFmtId="0" fontId="1" fillId="0" borderId="1" xfId="0" applyFont="1" applyBorder="1" applyAlignment="1">
      <alignment wrapText="1"/>
    </xf>
    <xf numFmtId="0" fontId="5" fillId="0" borderId="0" xfId="0" applyFont="1"/>
    <xf numFmtId="0" fontId="1" fillId="0" borderId="1" xfId="0" applyFont="1" applyFill="1" applyBorder="1" applyAlignment="1">
      <alignment horizontal="center" vertical="top" wrapText="1"/>
    </xf>
    <xf numFmtId="0" fontId="0" fillId="0" borderId="0" xfId="0" applyFill="1"/>
    <xf numFmtId="0" fontId="4" fillId="0" borderId="1" xfId="0" applyFont="1" applyBorder="1" applyAlignment="1">
      <alignment horizontal="center" vertical="center" wrapText="1"/>
    </xf>
    <xf numFmtId="0" fontId="0" fillId="0" borderId="0" xfId="0"/>
    <xf numFmtId="0" fontId="1" fillId="0" borderId="1" xfId="0" applyFont="1" applyBorder="1" applyAlignment="1">
      <alignment vertical="center" wrapText="1"/>
    </xf>
    <xf numFmtId="0" fontId="0" fillId="0" borderId="0" xfId="0" applyBorder="1"/>
    <xf numFmtId="164"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1" fillId="2" borderId="2" xfId="0" applyNumberFormat="1" applyFont="1" applyFill="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10"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0" fontId="1" fillId="0" borderId="1" xfId="0" applyFont="1" applyFill="1" applyBorder="1" applyAlignment="1">
      <alignment vertical="top" wrapText="1"/>
    </xf>
    <xf numFmtId="0" fontId="1" fillId="0" borderId="5" xfId="0" applyFont="1" applyBorder="1" applyAlignment="1">
      <alignment horizontal="center" vertical="center" wrapText="1"/>
    </xf>
    <xf numFmtId="164" fontId="1" fillId="0" borderId="9"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5" xfId="0" applyNumberFormat="1" applyFont="1" applyFill="1" applyBorder="1" applyAlignment="1">
      <alignment horizontal="center" vertical="center" wrapText="1"/>
    </xf>
    <xf numFmtId="165" fontId="1" fillId="0" borderId="7" xfId="0" applyNumberFormat="1" applyFont="1" applyBorder="1" applyAlignment="1">
      <alignment horizontal="center" vertical="center" wrapText="1"/>
    </xf>
    <xf numFmtId="164" fontId="1" fillId="0" borderId="10"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1" xfId="0" applyFont="1" applyFill="1" applyBorder="1" applyAlignment="1">
      <alignment vertical="center" wrapText="1"/>
    </xf>
    <xf numFmtId="165"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166" fontId="1" fillId="0" borderId="4" xfId="0" applyNumberFormat="1" applyFont="1" applyBorder="1" applyAlignment="1">
      <alignment horizontal="center" vertical="center" wrapText="1"/>
    </xf>
    <xf numFmtId="164" fontId="1" fillId="2" borderId="4" xfId="0" applyNumberFormat="1"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vertical="top" wrapText="1"/>
    </xf>
    <xf numFmtId="165" fontId="1" fillId="2" borderId="5" xfId="0" applyNumberFormat="1"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2" borderId="0" xfId="0" applyFill="1"/>
    <xf numFmtId="0" fontId="0" fillId="2" borderId="0" xfId="0" applyFont="1" applyFill="1"/>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center" vertical="center" wrapText="1"/>
    </xf>
    <xf numFmtId="0" fontId="5" fillId="2" borderId="0" xfId="0" applyFont="1" applyFill="1"/>
    <xf numFmtId="164"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164" fontId="7" fillId="2"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164" fontId="2" fillId="2" borderId="1" xfId="0" applyNumberFormat="1" applyFont="1" applyFill="1" applyBorder="1" applyAlignment="1">
      <alignment horizontal="center" vertical="center"/>
    </xf>
    <xf numFmtId="0" fontId="11"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0" fontId="2" fillId="2" borderId="0" xfId="0" applyFont="1" applyFill="1"/>
    <xf numFmtId="49" fontId="2" fillId="2" borderId="1" xfId="0" applyNumberFormat="1" applyFont="1" applyFill="1" applyBorder="1" applyAlignment="1">
      <alignment horizontal="center" vertical="top"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0" xfId="0" applyFont="1" applyFill="1"/>
    <xf numFmtId="164" fontId="2" fillId="2" borderId="1" xfId="0" applyNumberFormat="1" applyFont="1" applyFill="1" applyBorder="1" applyAlignment="1">
      <alignment vertical="center" wrapText="1"/>
    </xf>
    <xf numFmtId="164" fontId="6"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164" fontId="2" fillId="2" borderId="1" xfId="0" applyNumberFormat="1" applyFont="1" applyFill="1" applyBorder="1" applyAlignment="1">
      <alignment horizontal="center" vertical="top" wrapText="1"/>
    </xf>
    <xf numFmtId="164" fontId="6" fillId="2" borderId="1" xfId="0" applyNumberFormat="1" applyFont="1" applyFill="1" applyBorder="1" applyAlignment="1">
      <alignment horizontal="center" vertical="top" wrapText="1"/>
    </xf>
    <xf numFmtId="0" fontId="6"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wrapText="1"/>
    </xf>
    <xf numFmtId="2" fontId="2" fillId="2" borderId="1" xfId="0"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xf>
    <xf numFmtId="2" fontId="12"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164" fontId="12"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xf>
    <xf numFmtId="0" fontId="7" fillId="2" borderId="1" xfId="0" applyFont="1" applyFill="1" applyBorder="1" applyAlignment="1">
      <alignment wrapText="1"/>
    </xf>
    <xf numFmtId="4" fontId="2"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1" xfId="0" applyFont="1" applyBorder="1" applyAlignment="1">
      <alignment horizontal="center" vertical="top" wrapText="1"/>
    </xf>
    <xf numFmtId="0" fontId="1" fillId="2" borderId="1" xfId="0" applyFont="1" applyFill="1" applyBorder="1" applyAlignment="1">
      <alignment horizontal="center" vertical="top" wrapText="1"/>
    </xf>
    <xf numFmtId="0" fontId="1" fillId="0" borderId="0" xfId="0" applyFont="1" applyAlignment="1">
      <alignment horizontal="right"/>
    </xf>
    <xf numFmtId="0" fontId="1" fillId="0" borderId="1" xfId="0" applyFont="1" applyBorder="1" applyAlignment="1">
      <alignment horizontal="center"/>
    </xf>
    <xf numFmtId="0" fontId="1" fillId="0" borderId="1" xfId="0" applyFont="1" applyBorder="1" applyAlignment="1">
      <alignment horizontal="center" vertical="top" wrapText="1"/>
    </xf>
    <xf numFmtId="0" fontId="1" fillId="2" borderId="1" xfId="0" applyFont="1" applyFill="1" applyBorder="1" applyAlignment="1">
      <alignment horizontal="center" vertical="top" wrapText="1"/>
    </xf>
    <xf numFmtId="49" fontId="1" fillId="2" borderId="2"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wrapText="1"/>
    </xf>
    <xf numFmtId="166" fontId="1" fillId="0" borderId="2" xfId="0" applyNumberFormat="1" applyFont="1" applyBorder="1" applyAlignment="1">
      <alignment horizontal="center" vertical="center" wrapText="1"/>
    </xf>
    <xf numFmtId="165" fontId="1" fillId="2" borderId="1" xfId="0" applyNumberFormat="1" applyFont="1" applyFill="1" applyBorder="1" applyAlignment="1">
      <alignment horizontal="center" vertical="center" wrapText="1"/>
    </xf>
    <xf numFmtId="166" fontId="1" fillId="2" borderId="4"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164" fontId="1" fillId="2" borderId="5" xfId="0" applyNumberFormat="1"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0" borderId="1" xfId="0" applyFont="1" applyBorder="1" applyAlignment="1">
      <alignment wrapText="1"/>
    </xf>
    <xf numFmtId="0" fontId="2" fillId="2" borderId="1" xfId="0" applyFont="1" applyFill="1" applyBorder="1" applyAlignment="1">
      <alignmen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164" fontId="2" fillId="2" borderId="1" xfId="0" applyNumberFormat="1" applyFont="1" applyFill="1" applyBorder="1" applyAlignment="1">
      <alignment vertical="center"/>
    </xf>
    <xf numFmtId="0" fontId="5" fillId="2" borderId="0" xfId="0" applyFont="1" applyFill="1" applyBorder="1"/>
    <xf numFmtId="0" fontId="7" fillId="2" borderId="1"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Border="1" applyAlignment="1">
      <alignment horizontal="justify" vertical="center"/>
    </xf>
    <xf numFmtId="0" fontId="2" fillId="0" borderId="1" xfId="0" applyFont="1" applyBorder="1" applyAlignment="1">
      <alignment vertical="top" wrapText="1"/>
    </xf>
    <xf numFmtId="0" fontId="7" fillId="3" borderId="1" xfId="0" applyFont="1" applyFill="1" applyBorder="1" applyAlignment="1">
      <alignment vertical="center" wrapText="1"/>
    </xf>
    <xf numFmtId="0" fontId="2" fillId="0" borderId="0" xfId="0" applyFont="1"/>
    <xf numFmtId="0" fontId="2" fillId="0" borderId="0" xfId="0" applyFont="1" applyAlignment="1">
      <alignment horizontal="center"/>
    </xf>
    <xf numFmtId="0" fontId="2" fillId="0" borderId="0" xfId="0" applyFont="1" applyFill="1"/>
    <xf numFmtId="0" fontId="2" fillId="0" borderId="0" xfId="0" applyFont="1" applyBorder="1"/>
    <xf numFmtId="0" fontId="6" fillId="2" borderId="1" xfId="0" applyFont="1" applyFill="1" applyBorder="1"/>
    <xf numFmtId="0" fontId="2" fillId="2" borderId="1" xfId="0" applyFont="1" applyFill="1" applyBorder="1"/>
    <xf numFmtId="0" fontId="2" fillId="2" borderId="1" xfId="0" applyFont="1" applyFill="1" applyBorder="1" applyAlignment="1">
      <alignment horizontal="center"/>
    </xf>
    <xf numFmtId="0" fontId="2" fillId="0" borderId="8" xfId="0" applyFont="1" applyBorder="1"/>
    <xf numFmtId="49" fontId="2" fillId="0" borderId="1" xfId="0" applyNumberFormat="1" applyFont="1" applyBorder="1" applyAlignment="1">
      <alignment horizontal="center" vertical="top" wrapText="1"/>
    </xf>
    <xf numFmtId="0" fontId="2" fillId="0" borderId="1" xfId="0" applyFont="1" applyBorder="1" applyAlignment="1">
      <alignment horizontal="left" vertical="top" wrapText="1"/>
    </xf>
    <xf numFmtId="164" fontId="11" fillId="2" borderId="1" xfId="0" applyNumberFormat="1" applyFont="1" applyFill="1" applyBorder="1" applyAlignment="1">
      <alignment horizontal="center" vertical="center" wrapText="1"/>
    </xf>
    <xf numFmtId="0" fontId="2" fillId="2" borderId="1" xfId="0" applyFont="1" applyFill="1" applyBorder="1" applyAlignment="1">
      <alignment horizontal="center" wrapText="1"/>
    </xf>
    <xf numFmtId="0" fontId="7" fillId="0" borderId="1" xfId="0" applyFont="1" applyBorder="1" applyAlignment="1">
      <alignment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vertical="center" wrapText="1"/>
    </xf>
    <xf numFmtId="0" fontId="1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wrapText="1"/>
    </xf>
    <xf numFmtId="0" fontId="2" fillId="2" borderId="1" xfId="0" applyFont="1" applyFill="1" applyBorder="1" applyAlignment="1">
      <alignment vertical="top" wrapText="1"/>
    </xf>
    <xf numFmtId="0" fontId="0" fillId="0" borderId="1" xfId="0" applyBorder="1" applyAlignment="1">
      <alignment vertical="top" wrapText="1"/>
    </xf>
    <xf numFmtId="49" fontId="6" fillId="2" borderId="1" xfId="0" applyNumberFormat="1" applyFont="1" applyFill="1" applyBorder="1" applyAlignment="1">
      <alignment horizontal="center" vertical="top" wrapText="1"/>
    </xf>
    <xf numFmtId="0" fontId="0" fillId="0" borderId="1" xfId="0" applyBorder="1" applyAlignment="1">
      <alignment horizontal="center" vertical="top" wrapText="1"/>
    </xf>
    <xf numFmtId="0" fontId="6" fillId="2" borderId="1" xfId="0" applyFont="1" applyFill="1" applyBorder="1" applyAlignment="1">
      <alignment vertical="top" wrapText="1"/>
    </xf>
    <xf numFmtId="0" fontId="6" fillId="2" borderId="1" xfId="0" applyFont="1" applyFill="1" applyBorder="1" applyAlignment="1">
      <alignment horizontal="center" vertical="top" wrapText="1"/>
    </xf>
    <xf numFmtId="0" fontId="2" fillId="2" borderId="1" xfId="0" applyFont="1" applyFill="1" applyBorder="1" applyAlignment="1">
      <alignment horizontal="center" wrapText="1"/>
    </xf>
    <xf numFmtId="0" fontId="2" fillId="0" borderId="1" xfId="0" applyFont="1" applyBorder="1" applyAlignment="1">
      <alignment horizontal="center" wrapText="1"/>
    </xf>
    <xf numFmtId="0" fontId="2" fillId="2" borderId="1"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7"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164"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0" fontId="2" fillId="2" borderId="1" xfId="0" applyFont="1" applyFill="1" applyBorder="1" applyAlignment="1">
      <alignment wrapText="1"/>
    </xf>
    <xf numFmtId="49" fontId="2" fillId="2" borderId="1" xfId="0" applyNumberFormat="1" applyFont="1" applyFill="1" applyBorder="1" applyAlignment="1">
      <alignment horizontal="center" vertical="top" wrapText="1"/>
    </xf>
    <xf numFmtId="0" fontId="6" fillId="2" borderId="1" xfId="0" applyFont="1" applyFill="1" applyBorder="1" applyAlignment="1">
      <alignment horizontal="left" vertical="center" wrapText="1"/>
    </xf>
    <xf numFmtId="0" fontId="2"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6"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2" fillId="2" borderId="1" xfId="0" applyFont="1" applyFill="1" applyBorder="1" applyAlignment="1">
      <alignment horizontal="left" wrapText="1"/>
    </xf>
    <xf numFmtId="0" fontId="2" fillId="2" borderId="1" xfId="0" applyFont="1" applyFill="1" applyBorder="1" applyAlignment="1">
      <alignment horizontal="left" vertical="top" wrapText="1" indent="5"/>
    </xf>
    <xf numFmtId="0" fontId="7" fillId="2" borderId="1" xfId="0" applyFont="1" applyFill="1" applyBorder="1" applyAlignment="1">
      <alignment vertical="top" wrapText="1"/>
    </xf>
    <xf numFmtId="0" fontId="7"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0" borderId="7" xfId="0" applyFont="1" applyBorder="1" applyAlignment="1">
      <alignment horizontal="left" vertical="top"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0" xfId="0" applyFont="1" applyAlignment="1">
      <alignment horizontal="center" wrapText="1"/>
    </xf>
    <xf numFmtId="0" fontId="0" fillId="0" borderId="0" xfId="0" applyAlignment="1">
      <alignment wrapText="1"/>
    </xf>
    <xf numFmtId="0" fontId="0" fillId="0" borderId="12" xfId="0" applyBorder="1" applyAlignment="1">
      <alignment wrapText="1"/>
    </xf>
    <xf numFmtId="0" fontId="1" fillId="0" borderId="0" xfId="0" applyFont="1" applyBorder="1" applyAlignment="1">
      <alignment horizontal="center" vertical="top" wrapText="1"/>
    </xf>
    <xf numFmtId="0" fontId="0" fillId="0" borderId="0" xfId="0" applyAlignment="1"/>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0" fillId="0" borderId="4" xfId="0" applyBorder="1" applyAlignment="1"/>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7" xfId="0" applyBorder="1" applyAlignment="1">
      <alignment horizontal="center" vertical="center" wrapText="1"/>
    </xf>
    <xf numFmtId="0" fontId="1" fillId="0" borderId="2" xfId="0" applyFont="1" applyBorder="1" applyAlignment="1">
      <alignment horizontal="center" vertical="center" wrapText="1"/>
    </xf>
    <xf numFmtId="0" fontId="0" fillId="0" borderId="4" xfId="0" applyBorder="1" applyAlignment="1">
      <alignment horizontal="center" vertical="center" wrapText="1"/>
    </xf>
    <xf numFmtId="0" fontId="1" fillId="0" borderId="0" xfId="0" applyFont="1" applyBorder="1" applyAlignment="1">
      <alignment horizontal="left" vertical="top"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0"/>
  <sheetViews>
    <sheetView tabSelected="1" topLeftCell="A4" zoomScaleNormal="100" workbookViewId="0">
      <selection activeCell="H416" sqref="H416"/>
    </sheetView>
  </sheetViews>
  <sheetFormatPr defaultRowHeight="15" x14ac:dyDescent="0.25"/>
  <cols>
    <col min="1" max="1" width="5.5703125" style="138" customWidth="1"/>
    <col min="2" max="2" width="20.5703125" style="138" customWidth="1"/>
    <col min="3" max="4" width="15.140625" style="139" customWidth="1"/>
    <col min="5" max="5" width="12.42578125" style="138" customWidth="1"/>
    <col min="6" max="6" width="12.85546875" style="138" customWidth="1"/>
    <col min="7" max="7" width="13.140625" style="138" customWidth="1"/>
    <col min="8" max="8" width="12.140625" style="138" customWidth="1"/>
    <col min="9" max="9" width="12.28515625" style="138" customWidth="1"/>
    <col min="10" max="10" width="12.140625" style="140" customWidth="1"/>
    <col min="11" max="12" width="10.85546875" style="138" customWidth="1"/>
    <col min="13" max="13" width="26.5703125" style="145" customWidth="1"/>
    <col min="30" max="30" width="8.7109375" customWidth="1"/>
  </cols>
  <sheetData>
    <row r="1" spans="1:14" ht="62.25" customHeight="1" x14ac:dyDescent="0.25">
      <c r="J1" s="185" t="s">
        <v>10</v>
      </c>
      <c r="K1" s="185"/>
      <c r="L1" s="185"/>
      <c r="M1" s="185"/>
    </row>
    <row r="2" spans="1:14" ht="15.75" customHeight="1" x14ac:dyDescent="0.25">
      <c r="J2" s="131"/>
      <c r="K2" s="132"/>
      <c r="L2" s="132"/>
      <c r="M2" s="132"/>
      <c r="N2" s="13"/>
    </row>
    <row r="3" spans="1:14" x14ac:dyDescent="0.25">
      <c r="M3" s="141"/>
      <c r="N3" s="13"/>
    </row>
    <row r="4" spans="1:14" ht="32.25" customHeight="1" x14ac:dyDescent="0.25">
      <c r="A4" s="185" t="s">
        <v>613</v>
      </c>
      <c r="B4" s="185"/>
      <c r="C4" s="185"/>
      <c r="D4" s="185"/>
      <c r="E4" s="185"/>
      <c r="F4" s="185"/>
      <c r="G4" s="185"/>
      <c r="H4" s="185"/>
      <c r="I4" s="185"/>
      <c r="J4" s="185"/>
      <c r="K4" s="185"/>
      <c r="L4" s="185"/>
      <c r="M4" s="185"/>
    </row>
    <row r="6" spans="1:14" ht="17.25" customHeight="1" x14ac:dyDescent="0.25">
      <c r="A6" s="169" t="s">
        <v>0</v>
      </c>
      <c r="B6" s="169" t="s">
        <v>508</v>
      </c>
      <c r="C6" s="169" t="s">
        <v>432</v>
      </c>
      <c r="D6" s="169" t="s">
        <v>433</v>
      </c>
      <c r="E6" s="169" t="s">
        <v>434</v>
      </c>
      <c r="F6" s="169"/>
      <c r="G6" s="169"/>
      <c r="H6" s="169"/>
      <c r="I6" s="169"/>
      <c r="J6" s="169"/>
      <c r="K6" s="169"/>
      <c r="L6" s="169"/>
      <c r="M6" s="133"/>
    </row>
    <row r="7" spans="1:14" x14ac:dyDescent="0.25">
      <c r="A7" s="169"/>
      <c r="B7" s="169"/>
      <c r="C7" s="169"/>
      <c r="D7" s="169"/>
      <c r="E7" s="169" t="s">
        <v>1</v>
      </c>
      <c r="F7" s="169"/>
      <c r="G7" s="169" t="s">
        <v>2</v>
      </c>
      <c r="H7" s="169"/>
      <c r="I7" s="169" t="s">
        <v>3</v>
      </c>
      <c r="J7" s="169"/>
      <c r="K7" s="169" t="s">
        <v>7</v>
      </c>
      <c r="L7" s="169"/>
      <c r="M7" s="133" t="s">
        <v>507</v>
      </c>
    </row>
    <row r="8" spans="1:14" x14ac:dyDescent="0.25">
      <c r="A8" s="169"/>
      <c r="B8" s="169"/>
      <c r="C8" s="169"/>
      <c r="D8" s="169"/>
      <c r="E8" s="133" t="s">
        <v>4</v>
      </c>
      <c r="F8" s="133" t="s">
        <v>5</v>
      </c>
      <c r="G8" s="133" t="s">
        <v>4</v>
      </c>
      <c r="H8" s="133" t="s">
        <v>5</v>
      </c>
      <c r="I8" s="133" t="s">
        <v>4</v>
      </c>
      <c r="J8" s="134" t="s">
        <v>5</v>
      </c>
      <c r="K8" s="133" t="s">
        <v>4</v>
      </c>
      <c r="L8" s="133" t="s">
        <v>5</v>
      </c>
      <c r="M8" s="136"/>
    </row>
    <row r="9" spans="1:14" x14ac:dyDescent="0.25">
      <c r="A9" s="133">
        <v>1</v>
      </c>
      <c r="B9" s="133">
        <v>2</v>
      </c>
      <c r="C9" s="133">
        <v>3</v>
      </c>
      <c r="D9" s="133">
        <v>4</v>
      </c>
      <c r="E9" s="133">
        <v>5</v>
      </c>
      <c r="F9" s="133">
        <v>6</v>
      </c>
      <c r="G9" s="133">
        <v>7</v>
      </c>
      <c r="H9" s="133">
        <v>8</v>
      </c>
      <c r="I9" s="133">
        <v>9</v>
      </c>
      <c r="J9" s="134">
        <v>10</v>
      </c>
      <c r="K9" s="133">
        <v>11</v>
      </c>
      <c r="L9" s="133">
        <v>12</v>
      </c>
      <c r="M9" s="133">
        <v>13</v>
      </c>
    </row>
    <row r="10" spans="1:14" s="7" customFormat="1" x14ac:dyDescent="0.25">
      <c r="A10" s="188" t="s">
        <v>254</v>
      </c>
      <c r="B10" s="188"/>
      <c r="C10" s="188"/>
      <c r="D10" s="188"/>
      <c r="E10" s="188"/>
      <c r="F10" s="188"/>
      <c r="G10" s="188"/>
      <c r="H10" s="188"/>
      <c r="I10" s="188"/>
      <c r="J10" s="188"/>
      <c r="K10" s="188"/>
      <c r="L10" s="188"/>
      <c r="M10" s="188"/>
    </row>
    <row r="11" spans="1:14" s="64" customFormat="1" ht="134.25" customHeight="1" x14ac:dyDescent="0.25">
      <c r="A11" s="158">
        <v>1</v>
      </c>
      <c r="B11" s="158" t="s">
        <v>255</v>
      </c>
      <c r="C11" s="158" t="s">
        <v>366</v>
      </c>
      <c r="D11" s="184" t="s">
        <v>320</v>
      </c>
      <c r="E11" s="181">
        <f t="shared" ref="E11:L11" si="0">E13+E14+E15+E16</f>
        <v>14224.6</v>
      </c>
      <c r="F11" s="181">
        <f t="shared" si="0"/>
        <v>9672.7000000000007</v>
      </c>
      <c r="G11" s="181">
        <f t="shared" si="0"/>
        <v>0</v>
      </c>
      <c r="H11" s="181">
        <f t="shared" si="0"/>
        <v>0</v>
      </c>
      <c r="I11" s="181">
        <f t="shared" si="0"/>
        <v>14224.6</v>
      </c>
      <c r="J11" s="181">
        <f t="shared" si="0"/>
        <v>9672.7000000000007</v>
      </c>
      <c r="K11" s="181">
        <f t="shared" si="0"/>
        <v>0</v>
      </c>
      <c r="L11" s="181">
        <f t="shared" si="0"/>
        <v>0</v>
      </c>
      <c r="M11" s="176"/>
    </row>
    <row r="12" spans="1:14" s="64" customFormat="1" ht="15.75" customHeight="1" x14ac:dyDescent="0.25">
      <c r="A12" s="158"/>
      <c r="B12" s="158"/>
      <c r="C12" s="158"/>
      <c r="D12" s="187"/>
      <c r="E12" s="158"/>
      <c r="F12" s="158"/>
      <c r="G12" s="158"/>
      <c r="H12" s="158"/>
      <c r="I12" s="158"/>
      <c r="J12" s="158"/>
      <c r="K12" s="158"/>
      <c r="L12" s="158"/>
      <c r="M12" s="176"/>
    </row>
    <row r="13" spans="1:14" s="67" customFormat="1" ht="25.5" customHeight="1" x14ac:dyDescent="0.25">
      <c r="A13" s="158"/>
      <c r="B13" s="158"/>
      <c r="C13" s="158"/>
      <c r="D13" s="65" t="s">
        <v>21</v>
      </c>
      <c r="E13" s="66">
        <v>2925.4</v>
      </c>
      <c r="F13" s="66">
        <f t="shared" ref="F13:F14" si="1">SUM(H13,J13,L13)</f>
        <v>2289</v>
      </c>
      <c r="G13" s="66">
        <v>0</v>
      </c>
      <c r="H13" s="66">
        <v>0</v>
      </c>
      <c r="I13" s="66">
        <v>2925.4</v>
      </c>
      <c r="J13" s="66">
        <v>2289</v>
      </c>
      <c r="K13" s="66">
        <v>0</v>
      </c>
      <c r="L13" s="66">
        <v>0</v>
      </c>
      <c r="M13" s="65" t="s">
        <v>545</v>
      </c>
    </row>
    <row r="14" spans="1:14" s="64" customFormat="1" ht="25.5" customHeight="1" x14ac:dyDescent="0.25">
      <c r="A14" s="158"/>
      <c r="B14" s="158"/>
      <c r="C14" s="158"/>
      <c r="D14" s="65" t="s">
        <v>363</v>
      </c>
      <c r="E14" s="66">
        <v>3695.8</v>
      </c>
      <c r="F14" s="66">
        <f t="shared" si="1"/>
        <v>3143.8</v>
      </c>
      <c r="G14" s="66">
        <v>0</v>
      </c>
      <c r="H14" s="66">
        <v>0</v>
      </c>
      <c r="I14" s="66">
        <v>3695.8</v>
      </c>
      <c r="J14" s="66">
        <v>3143.8</v>
      </c>
      <c r="K14" s="66">
        <v>0</v>
      </c>
      <c r="L14" s="66">
        <v>0</v>
      </c>
      <c r="M14" s="65" t="s">
        <v>545</v>
      </c>
    </row>
    <row r="15" spans="1:14" s="64" customFormat="1" x14ac:dyDescent="0.25">
      <c r="A15" s="158"/>
      <c r="B15" s="158"/>
      <c r="C15" s="158"/>
      <c r="D15" s="65" t="s">
        <v>546</v>
      </c>
      <c r="E15" s="66">
        <v>3761.4</v>
      </c>
      <c r="F15" s="66">
        <v>1107.8</v>
      </c>
      <c r="G15" s="66">
        <v>0</v>
      </c>
      <c r="H15" s="66">
        <v>0</v>
      </c>
      <c r="I15" s="66">
        <v>3761.4</v>
      </c>
      <c r="J15" s="66">
        <v>1107.8</v>
      </c>
      <c r="K15" s="66">
        <v>0</v>
      </c>
      <c r="L15" s="66">
        <v>0</v>
      </c>
      <c r="M15" s="65" t="s">
        <v>545</v>
      </c>
    </row>
    <row r="16" spans="1:14" s="64" customFormat="1" ht="150" x14ac:dyDescent="0.25">
      <c r="A16" s="158"/>
      <c r="B16" s="158"/>
      <c r="C16" s="158"/>
      <c r="D16" s="65" t="s">
        <v>616</v>
      </c>
      <c r="E16" s="66">
        <v>3842</v>
      </c>
      <c r="F16" s="66">
        <v>3132.1</v>
      </c>
      <c r="G16" s="66">
        <v>0</v>
      </c>
      <c r="H16" s="66">
        <v>0</v>
      </c>
      <c r="I16" s="66">
        <v>3842</v>
      </c>
      <c r="J16" s="66">
        <v>3132.1</v>
      </c>
      <c r="K16" s="66">
        <v>0</v>
      </c>
      <c r="L16" s="66">
        <v>0</v>
      </c>
      <c r="M16" s="65" t="s">
        <v>652</v>
      </c>
    </row>
    <row r="17" spans="1:13" s="64" customFormat="1" x14ac:dyDescent="0.25">
      <c r="A17" s="186" t="s">
        <v>256</v>
      </c>
      <c r="B17" s="186"/>
      <c r="C17" s="186"/>
      <c r="D17" s="186"/>
      <c r="E17" s="186"/>
      <c r="F17" s="186"/>
      <c r="G17" s="186"/>
      <c r="H17" s="186"/>
      <c r="I17" s="186"/>
      <c r="J17" s="186"/>
      <c r="K17" s="186"/>
      <c r="L17" s="186"/>
      <c r="M17" s="186"/>
    </row>
    <row r="18" spans="1:13" s="64" customFormat="1" ht="15" customHeight="1" x14ac:dyDescent="0.25">
      <c r="A18" s="158">
        <v>1</v>
      </c>
      <c r="B18" s="158" t="s">
        <v>257</v>
      </c>
      <c r="C18" s="158" t="s">
        <v>366</v>
      </c>
      <c r="D18" s="81" t="s">
        <v>320</v>
      </c>
      <c r="E18" s="68">
        <f t="shared" ref="E18:L18" si="2">SUM(E19:E21)</f>
        <v>24000</v>
      </c>
      <c r="F18" s="68">
        <f t="shared" si="2"/>
        <v>10027.199999999999</v>
      </c>
      <c r="G18" s="68">
        <f t="shared" si="2"/>
        <v>24000</v>
      </c>
      <c r="H18" s="68">
        <f t="shared" si="2"/>
        <v>9339.2999999999993</v>
      </c>
      <c r="I18" s="68">
        <f t="shared" si="2"/>
        <v>0</v>
      </c>
      <c r="J18" s="68">
        <f t="shared" si="2"/>
        <v>687.9</v>
      </c>
      <c r="K18" s="68">
        <f t="shared" si="2"/>
        <v>0</v>
      </c>
      <c r="L18" s="68">
        <f t="shared" si="2"/>
        <v>0</v>
      </c>
      <c r="M18" s="69"/>
    </row>
    <row r="19" spans="1:13" s="64" customFormat="1" ht="46.5" customHeight="1" x14ac:dyDescent="0.25">
      <c r="A19" s="158"/>
      <c r="B19" s="158"/>
      <c r="C19" s="158"/>
      <c r="D19" s="65" t="s">
        <v>21</v>
      </c>
      <c r="E19" s="68">
        <v>16000</v>
      </c>
      <c r="F19" s="68">
        <v>0</v>
      </c>
      <c r="G19" s="68">
        <v>16000</v>
      </c>
      <c r="H19" s="68">
        <v>0</v>
      </c>
      <c r="I19" s="68">
        <v>0</v>
      </c>
      <c r="J19" s="68">
        <v>0</v>
      </c>
      <c r="K19" s="68">
        <v>0</v>
      </c>
      <c r="L19" s="68">
        <v>0</v>
      </c>
      <c r="M19" s="69" t="s">
        <v>435</v>
      </c>
    </row>
    <row r="20" spans="1:13" s="64" customFormat="1" ht="42.75" customHeight="1" x14ac:dyDescent="0.25">
      <c r="A20" s="158"/>
      <c r="B20" s="158"/>
      <c r="C20" s="158"/>
      <c r="D20" s="65" t="s">
        <v>363</v>
      </c>
      <c r="E20" s="68">
        <v>8000</v>
      </c>
      <c r="F20" s="68">
        <v>0</v>
      </c>
      <c r="G20" s="68">
        <v>8000</v>
      </c>
      <c r="H20" s="68">
        <v>0</v>
      </c>
      <c r="I20" s="68">
        <v>0</v>
      </c>
      <c r="J20" s="68">
        <v>0</v>
      </c>
      <c r="K20" s="68">
        <v>0</v>
      </c>
      <c r="L20" s="68">
        <v>0</v>
      </c>
      <c r="M20" s="69" t="s">
        <v>435</v>
      </c>
    </row>
    <row r="21" spans="1:13" s="64" customFormat="1" ht="60" x14ac:dyDescent="0.25">
      <c r="A21" s="125"/>
      <c r="B21" s="125"/>
      <c r="C21" s="125"/>
      <c r="D21" s="65" t="s">
        <v>616</v>
      </c>
      <c r="E21" s="68">
        <v>0</v>
      </c>
      <c r="F21" s="66">
        <f t="shared" ref="F21" si="3">SUM(H21,J21,L21)</f>
        <v>10027.199999999999</v>
      </c>
      <c r="G21" s="68">
        <v>0</v>
      </c>
      <c r="H21" s="68">
        <v>9339.2999999999993</v>
      </c>
      <c r="I21" s="68">
        <v>0</v>
      </c>
      <c r="J21" s="68">
        <v>687.9</v>
      </c>
      <c r="K21" s="68">
        <v>0</v>
      </c>
      <c r="L21" s="68">
        <v>0</v>
      </c>
      <c r="M21" s="69" t="s">
        <v>648</v>
      </c>
    </row>
    <row r="22" spans="1:13" s="64" customFormat="1" ht="74.25" customHeight="1" x14ac:dyDescent="0.25">
      <c r="A22" s="158">
        <v>2</v>
      </c>
      <c r="B22" s="168" t="s">
        <v>258</v>
      </c>
      <c r="C22" s="158" t="s">
        <v>366</v>
      </c>
      <c r="D22" s="81" t="s">
        <v>320</v>
      </c>
      <c r="E22" s="68">
        <f t="shared" ref="E22:L22" si="4">E23+E24</f>
        <v>56200</v>
      </c>
      <c r="F22" s="68">
        <f t="shared" si="4"/>
        <v>4200</v>
      </c>
      <c r="G22" s="68">
        <f t="shared" si="4"/>
        <v>56200</v>
      </c>
      <c r="H22" s="68">
        <f t="shared" si="4"/>
        <v>4200</v>
      </c>
      <c r="I22" s="68">
        <f t="shared" si="4"/>
        <v>0</v>
      </c>
      <c r="J22" s="68">
        <f t="shared" si="4"/>
        <v>0</v>
      </c>
      <c r="K22" s="68">
        <f t="shared" si="4"/>
        <v>0</v>
      </c>
      <c r="L22" s="68">
        <f t="shared" si="4"/>
        <v>0</v>
      </c>
      <c r="M22" s="69"/>
    </row>
    <row r="23" spans="1:13" s="64" customFormat="1" ht="24" customHeight="1" x14ac:dyDescent="0.25">
      <c r="A23" s="158"/>
      <c r="B23" s="168"/>
      <c r="C23" s="158"/>
      <c r="D23" s="65" t="s">
        <v>21</v>
      </c>
      <c r="E23" s="66">
        <v>4200</v>
      </c>
      <c r="F23" s="66">
        <v>4200</v>
      </c>
      <c r="G23" s="66">
        <v>4200</v>
      </c>
      <c r="H23" s="66">
        <v>4200</v>
      </c>
      <c r="I23" s="66">
        <v>0</v>
      </c>
      <c r="J23" s="66">
        <v>0</v>
      </c>
      <c r="K23" s="66">
        <v>0</v>
      </c>
      <c r="L23" s="66">
        <v>0</v>
      </c>
      <c r="M23" s="122" t="s">
        <v>438</v>
      </c>
    </row>
    <row r="24" spans="1:13" s="64" customFormat="1" ht="52.5" customHeight="1" x14ac:dyDescent="0.25">
      <c r="A24" s="158"/>
      <c r="B24" s="168"/>
      <c r="C24" s="158"/>
      <c r="D24" s="65" t="s">
        <v>363</v>
      </c>
      <c r="E24" s="68">
        <v>52000</v>
      </c>
      <c r="F24" s="68">
        <v>0</v>
      </c>
      <c r="G24" s="70">
        <v>52000</v>
      </c>
      <c r="H24" s="68">
        <v>0</v>
      </c>
      <c r="I24" s="68">
        <v>0</v>
      </c>
      <c r="J24" s="68">
        <v>0</v>
      </c>
      <c r="K24" s="68">
        <v>0</v>
      </c>
      <c r="L24" s="68">
        <v>0</v>
      </c>
      <c r="M24" s="71" t="s">
        <v>435</v>
      </c>
    </row>
    <row r="25" spans="1:13" s="67" customFormat="1" ht="15" customHeight="1" x14ac:dyDescent="0.25">
      <c r="A25" s="158">
        <v>3</v>
      </c>
      <c r="B25" s="168" t="s">
        <v>259</v>
      </c>
      <c r="C25" s="158" t="s">
        <v>366</v>
      </c>
      <c r="D25" s="81" t="s">
        <v>320</v>
      </c>
      <c r="E25" s="68">
        <f t="shared" ref="E25:L25" si="5">E26+E27</f>
        <v>75000</v>
      </c>
      <c r="F25" s="68">
        <f t="shared" si="5"/>
        <v>16372.6</v>
      </c>
      <c r="G25" s="68">
        <f t="shared" si="5"/>
        <v>75000</v>
      </c>
      <c r="H25" s="68">
        <f t="shared" si="5"/>
        <v>16372.6</v>
      </c>
      <c r="I25" s="68">
        <f t="shared" si="5"/>
        <v>0</v>
      </c>
      <c r="J25" s="68">
        <f t="shared" si="5"/>
        <v>0</v>
      </c>
      <c r="K25" s="68">
        <f t="shared" si="5"/>
        <v>0</v>
      </c>
      <c r="L25" s="68">
        <f t="shared" si="5"/>
        <v>0</v>
      </c>
      <c r="M25" s="71"/>
    </row>
    <row r="26" spans="1:13" s="67" customFormat="1" ht="48.75" customHeight="1" x14ac:dyDescent="0.25">
      <c r="A26" s="158"/>
      <c r="B26" s="168"/>
      <c r="C26" s="158"/>
      <c r="D26" s="65" t="s">
        <v>21</v>
      </c>
      <c r="E26" s="68">
        <v>25000</v>
      </c>
      <c r="F26" s="68">
        <v>0</v>
      </c>
      <c r="G26" s="68">
        <v>25000</v>
      </c>
      <c r="H26" s="68">
        <v>0</v>
      </c>
      <c r="I26" s="68">
        <v>0</v>
      </c>
      <c r="J26" s="68">
        <v>0</v>
      </c>
      <c r="K26" s="68">
        <v>0</v>
      </c>
      <c r="L26" s="68">
        <v>0</v>
      </c>
      <c r="M26" s="71" t="s">
        <v>435</v>
      </c>
    </row>
    <row r="27" spans="1:13" s="67" customFormat="1" x14ac:dyDescent="0.25">
      <c r="A27" s="158"/>
      <c r="B27" s="168"/>
      <c r="C27" s="158"/>
      <c r="D27" s="65" t="s">
        <v>363</v>
      </c>
      <c r="E27" s="68">
        <v>50000</v>
      </c>
      <c r="F27" s="68">
        <v>16372.6</v>
      </c>
      <c r="G27" s="68">
        <v>50000</v>
      </c>
      <c r="H27" s="68">
        <v>16372.6</v>
      </c>
      <c r="I27" s="68">
        <v>0</v>
      </c>
      <c r="J27" s="68">
        <v>0</v>
      </c>
      <c r="K27" s="68">
        <v>0</v>
      </c>
      <c r="L27" s="68">
        <v>0</v>
      </c>
      <c r="M27" s="71" t="s">
        <v>438</v>
      </c>
    </row>
    <row r="28" spans="1:13" s="67" customFormat="1" ht="52.5" customHeight="1" x14ac:dyDescent="0.25">
      <c r="A28" s="158">
        <v>4</v>
      </c>
      <c r="B28" s="168" t="s">
        <v>547</v>
      </c>
      <c r="C28" s="158" t="s">
        <v>366</v>
      </c>
      <c r="D28" s="81" t="s">
        <v>320</v>
      </c>
      <c r="E28" s="68">
        <f t="shared" ref="E28:L28" si="6">E30+E29</f>
        <v>140000</v>
      </c>
      <c r="F28" s="68">
        <f t="shared" si="6"/>
        <v>0</v>
      </c>
      <c r="G28" s="68">
        <f t="shared" si="6"/>
        <v>140000</v>
      </c>
      <c r="H28" s="68">
        <f t="shared" si="6"/>
        <v>0</v>
      </c>
      <c r="I28" s="68">
        <f t="shared" si="6"/>
        <v>0</v>
      </c>
      <c r="J28" s="68">
        <f t="shared" si="6"/>
        <v>0</v>
      </c>
      <c r="K28" s="68">
        <f t="shared" si="6"/>
        <v>0</v>
      </c>
      <c r="L28" s="68">
        <f t="shared" si="6"/>
        <v>0</v>
      </c>
      <c r="M28" s="71"/>
    </row>
    <row r="29" spans="1:13" s="67" customFormat="1" ht="42" customHeight="1" x14ac:dyDescent="0.25">
      <c r="A29" s="158"/>
      <c r="B29" s="168"/>
      <c r="C29" s="158"/>
      <c r="D29" s="65" t="s">
        <v>546</v>
      </c>
      <c r="E29" s="68">
        <v>70000</v>
      </c>
      <c r="F29" s="68">
        <v>0</v>
      </c>
      <c r="G29" s="68">
        <v>70000</v>
      </c>
      <c r="H29" s="68">
        <v>0</v>
      </c>
      <c r="I29" s="68">
        <v>0</v>
      </c>
      <c r="J29" s="68">
        <v>0</v>
      </c>
      <c r="K29" s="68">
        <v>0</v>
      </c>
      <c r="L29" s="68">
        <v>0</v>
      </c>
      <c r="M29" s="142"/>
    </row>
    <row r="30" spans="1:13" s="67" customFormat="1" ht="55.5" customHeight="1" x14ac:dyDescent="0.25">
      <c r="A30" s="158"/>
      <c r="B30" s="168"/>
      <c r="C30" s="158"/>
      <c r="D30" s="65" t="s">
        <v>616</v>
      </c>
      <c r="E30" s="68">
        <v>70000</v>
      </c>
      <c r="F30" s="68">
        <v>0</v>
      </c>
      <c r="G30" s="68">
        <v>70000</v>
      </c>
      <c r="H30" s="68">
        <v>0</v>
      </c>
      <c r="I30" s="68">
        <v>0</v>
      </c>
      <c r="J30" s="68">
        <v>0</v>
      </c>
      <c r="K30" s="68">
        <v>0</v>
      </c>
      <c r="L30" s="68">
        <v>0</v>
      </c>
      <c r="M30" s="71" t="s">
        <v>435</v>
      </c>
    </row>
    <row r="31" spans="1:13" s="67" customFormat="1" ht="35.25" customHeight="1" x14ac:dyDescent="0.25">
      <c r="A31" s="158">
        <v>5</v>
      </c>
      <c r="B31" s="160" t="s">
        <v>440</v>
      </c>
      <c r="C31" s="158" t="s">
        <v>366</v>
      </c>
      <c r="D31" s="81" t="s">
        <v>320</v>
      </c>
      <c r="E31" s="72">
        <f t="shared" ref="E31:L31" si="7">E32</f>
        <v>19000</v>
      </c>
      <c r="F31" s="72">
        <f t="shared" si="7"/>
        <v>15146</v>
      </c>
      <c r="G31" s="72">
        <f t="shared" si="7"/>
        <v>19000</v>
      </c>
      <c r="H31" s="72">
        <f t="shared" si="7"/>
        <v>15146</v>
      </c>
      <c r="I31" s="72">
        <f t="shared" si="7"/>
        <v>0</v>
      </c>
      <c r="J31" s="72">
        <f t="shared" si="7"/>
        <v>0</v>
      </c>
      <c r="K31" s="72">
        <f t="shared" si="7"/>
        <v>0</v>
      </c>
      <c r="L31" s="72">
        <f t="shared" si="7"/>
        <v>0</v>
      </c>
      <c r="M31" s="122"/>
    </row>
    <row r="32" spans="1:13" s="67" customFormat="1" ht="87.75" customHeight="1" x14ac:dyDescent="0.25">
      <c r="A32" s="158"/>
      <c r="B32" s="160"/>
      <c r="C32" s="158"/>
      <c r="D32" s="65" t="s">
        <v>21</v>
      </c>
      <c r="E32" s="72">
        <v>19000</v>
      </c>
      <c r="F32" s="66">
        <v>15146</v>
      </c>
      <c r="G32" s="72">
        <v>19000</v>
      </c>
      <c r="H32" s="66">
        <v>15146</v>
      </c>
      <c r="I32" s="66">
        <v>0</v>
      </c>
      <c r="J32" s="66">
        <v>0</v>
      </c>
      <c r="K32" s="66">
        <v>0</v>
      </c>
      <c r="L32" s="66">
        <v>0</v>
      </c>
      <c r="M32" s="122" t="s">
        <v>438</v>
      </c>
    </row>
    <row r="33" spans="1:13" s="64" customFormat="1" ht="21" customHeight="1" x14ac:dyDescent="0.25">
      <c r="A33" s="158">
        <v>6</v>
      </c>
      <c r="B33" s="168" t="s">
        <v>649</v>
      </c>
      <c r="C33" s="158" t="s">
        <v>366</v>
      </c>
      <c r="D33" s="81" t="s">
        <v>320</v>
      </c>
      <c r="E33" s="68">
        <f>E34</f>
        <v>0</v>
      </c>
      <c r="F33" s="68">
        <f t="shared" ref="F33:L33" si="8">F34</f>
        <v>12000</v>
      </c>
      <c r="G33" s="68">
        <f t="shared" si="8"/>
        <v>0</v>
      </c>
      <c r="H33" s="68">
        <f t="shared" si="8"/>
        <v>0</v>
      </c>
      <c r="I33" s="68">
        <f t="shared" si="8"/>
        <v>0</v>
      </c>
      <c r="J33" s="68">
        <f t="shared" si="8"/>
        <v>0</v>
      </c>
      <c r="K33" s="68">
        <f t="shared" si="8"/>
        <v>0</v>
      </c>
      <c r="L33" s="68">
        <f t="shared" si="8"/>
        <v>12000</v>
      </c>
      <c r="M33" s="71"/>
    </row>
    <row r="34" spans="1:13" s="64" customFormat="1" ht="60" x14ac:dyDescent="0.25">
      <c r="A34" s="158"/>
      <c r="B34" s="168"/>
      <c r="C34" s="158"/>
      <c r="D34" s="65" t="s">
        <v>616</v>
      </c>
      <c r="E34" s="66">
        <v>0</v>
      </c>
      <c r="F34" s="66">
        <v>12000</v>
      </c>
      <c r="G34" s="66">
        <v>0</v>
      </c>
      <c r="H34" s="66">
        <v>0</v>
      </c>
      <c r="I34" s="66">
        <v>0</v>
      </c>
      <c r="J34" s="66">
        <v>0</v>
      </c>
      <c r="K34" s="66">
        <v>0</v>
      </c>
      <c r="L34" s="66">
        <v>12000</v>
      </c>
      <c r="M34" s="71" t="s">
        <v>650</v>
      </c>
    </row>
    <row r="35" spans="1:13" s="67" customFormat="1" ht="15" customHeight="1" x14ac:dyDescent="0.25">
      <c r="A35" s="158">
        <v>7</v>
      </c>
      <c r="B35" s="168" t="s">
        <v>260</v>
      </c>
      <c r="C35" s="158" t="s">
        <v>366</v>
      </c>
      <c r="D35" s="81" t="s">
        <v>320</v>
      </c>
      <c r="E35" s="68">
        <f t="shared" ref="E35:L35" si="9">E36+E37+E38+E39</f>
        <v>495</v>
      </c>
      <c r="F35" s="68">
        <f t="shared" si="9"/>
        <v>554</v>
      </c>
      <c r="G35" s="68">
        <f t="shared" si="9"/>
        <v>95</v>
      </c>
      <c r="H35" s="68">
        <f t="shared" si="9"/>
        <v>116</v>
      </c>
      <c r="I35" s="68">
        <f t="shared" si="9"/>
        <v>0</v>
      </c>
      <c r="J35" s="68">
        <f t="shared" si="9"/>
        <v>0</v>
      </c>
      <c r="K35" s="68">
        <f t="shared" si="9"/>
        <v>400</v>
      </c>
      <c r="L35" s="68">
        <f t="shared" si="9"/>
        <v>438</v>
      </c>
      <c r="M35" s="71"/>
    </row>
    <row r="36" spans="1:13" s="67" customFormat="1" x14ac:dyDescent="0.25">
      <c r="A36" s="158"/>
      <c r="B36" s="168"/>
      <c r="C36" s="158"/>
      <c r="D36" s="65" t="s">
        <v>21</v>
      </c>
      <c r="E36" s="66">
        <v>100</v>
      </c>
      <c r="F36" s="66">
        <f t="shared" ref="F36:F37" si="10">SUM(H36,J36,L36)</f>
        <v>100</v>
      </c>
      <c r="G36" s="72">
        <v>20</v>
      </c>
      <c r="H36" s="72">
        <v>20</v>
      </c>
      <c r="I36" s="66">
        <v>0</v>
      </c>
      <c r="J36" s="66">
        <v>0</v>
      </c>
      <c r="K36" s="72">
        <v>80</v>
      </c>
      <c r="L36" s="72">
        <v>80</v>
      </c>
      <c r="M36" s="122" t="s">
        <v>438</v>
      </c>
    </row>
    <row r="37" spans="1:13" s="67" customFormat="1" x14ac:dyDescent="0.25">
      <c r="A37" s="158"/>
      <c r="B37" s="168"/>
      <c r="C37" s="158"/>
      <c r="D37" s="65" t="s">
        <v>363</v>
      </c>
      <c r="E37" s="68">
        <f>SUM(G37,I37,K37)</f>
        <v>118</v>
      </c>
      <c r="F37" s="68">
        <f t="shared" si="10"/>
        <v>118</v>
      </c>
      <c r="G37" s="68">
        <v>23</v>
      </c>
      <c r="H37" s="68">
        <v>23</v>
      </c>
      <c r="I37" s="68">
        <v>0</v>
      </c>
      <c r="J37" s="68">
        <v>0</v>
      </c>
      <c r="K37" s="68">
        <v>95</v>
      </c>
      <c r="L37" s="68">
        <v>95</v>
      </c>
      <c r="M37" s="71" t="s">
        <v>438</v>
      </c>
    </row>
    <row r="38" spans="1:13" s="67" customFormat="1" x14ac:dyDescent="0.25">
      <c r="A38" s="158"/>
      <c r="B38" s="168"/>
      <c r="C38" s="158"/>
      <c r="D38" s="65" t="s">
        <v>546</v>
      </c>
      <c r="E38" s="68">
        <v>135</v>
      </c>
      <c r="F38" s="68">
        <f>SUM(H38,J38,L38)</f>
        <v>181</v>
      </c>
      <c r="G38" s="68">
        <v>25</v>
      </c>
      <c r="H38" s="68">
        <v>38</v>
      </c>
      <c r="I38" s="68">
        <v>0</v>
      </c>
      <c r="J38" s="68">
        <v>0</v>
      </c>
      <c r="K38" s="68">
        <v>110</v>
      </c>
      <c r="L38" s="68">
        <v>143</v>
      </c>
      <c r="M38" s="71" t="s">
        <v>438</v>
      </c>
    </row>
    <row r="39" spans="1:13" s="67" customFormat="1" x14ac:dyDescent="0.25">
      <c r="A39" s="158"/>
      <c r="B39" s="168"/>
      <c r="C39" s="158"/>
      <c r="D39" s="65" t="s">
        <v>616</v>
      </c>
      <c r="E39" s="68">
        <v>142</v>
      </c>
      <c r="F39" s="68">
        <f>SUM(H39,J39,L39)</f>
        <v>155</v>
      </c>
      <c r="G39" s="68">
        <v>27</v>
      </c>
      <c r="H39" s="68">
        <v>35</v>
      </c>
      <c r="I39" s="68">
        <v>0</v>
      </c>
      <c r="J39" s="68">
        <v>0</v>
      </c>
      <c r="K39" s="68">
        <v>115</v>
      </c>
      <c r="L39" s="68">
        <v>120</v>
      </c>
      <c r="M39" s="71" t="s">
        <v>438</v>
      </c>
    </row>
    <row r="40" spans="1:13" s="67" customFormat="1" ht="18.75" customHeight="1" x14ac:dyDescent="0.25">
      <c r="A40" s="158">
        <v>8</v>
      </c>
      <c r="B40" s="168" t="s">
        <v>439</v>
      </c>
      <c r="C40" s="158" t="s">
        <v>366</v>
      </c>
      <c r="D40" s="81" t="s">
        <v>320</v>
      </c>
      <c r="E40" s="68">
        <f t="shared" ref="E40:L40" si="11">E42+E41</f>
        <v>4000</v>
      </c>
      <c r="F40" s="68">
        <f t="shared" si="11"/>
        <v>6856.7</v>
      </c>
      <c r="G40" s="68">
        <f t="shared" si="11"/>
        <v>4000</v>
      </c>
      <c r="H40" s="68">
        <f t="shared" si="11"/>
        <v>6726.7</v>
      </c>
      <c r="I40" s="68">
        <f t="shared" si="11"/>
        <v>0</v>
      </c>
      <c r="J40" s="68">
        <f t="shared" si="11"/>
        <v>130</v>
      </c>
      <c r="K40" s="68">
        <f t="shared" si="11"/>
        <v>0</v>
      </c>
      <c r="L40" s="68">
        <f t="shared" si="11"/>
        <v>0</v>
      </c>
      <c r="M40" s="71"/>
    </row>
    <row r="41" spans="1:13" s="67" customFormat="1" ht="35.25" customHeight="1" x14ac:dyDescent="0.25">
      <c r="A41" s="158"/>
      <c r="B41" s="168"/>
      <c r="C41" s="158"/>
      <c r="D41" s="65" t="s">
        <v>21</v>
      </c>
      <c r="E41" s="72">
        <v>4000</v>
      </c>
      <c r="F41" s="72">
        <v>4000</v>
      </c>
      <c r="G41" s="72">
        <v>4000</v>
      </c>
      <c r="H41" s="72">
        <v>4000</v>
      </c>
      <c r="I41" s="66">
        <v>0</v>
      </c>
      <c r="J41" s="66">
        <v>0</v>
      </c>
      <c r="K41" s="66">
        <v>0</v>
      </c>
      <c r="L41" s="66">
        <v>0</v>
      </c>
      <c r="M41" s="122" t="s">
        <v>438</v>
      </c>
    </row>
    <row r="42" spans="1:13" s="67" customFormat="1" ht="66.75" customHeight="1" x14ac:dyDescent="0.25">
      <c r="A42" s="125"/>
      <c r="B42" s="169"/>
      <c r="C42" s="125"/>
      <c r="D42" s="65" t="s">
        <v>616</v>
      </c>
      <c r="E42" s="72">
        <v>0</v>
      </c>
      <c r="F42" s="72">
        <v>2856.7</v>
      </c>
      <c r="G42" s="72">
        <v>0</v>
      </c>
      <c r="H42" s="72">
        <v>2726.7</v>
      </c>
      <c r="I42" s="66">
        <v>0</v>
      </c>
      <c r="J42" s="66">
        <v>130</v>
      </c>
      <c r="K42" s="66">
        <v>0</v>
      </c>
      <c r="L42" s="66">
        <v>0</v>
      </c>
      <c r="M42" s="122" t="s">
        <v>651</v>
      </c>
    </row>
    <row r="43" spans="1:13" s="67" customFormat="1" x14ac:dyDescent="0.25">
      <c r="A43" s="158"/>
      <c r="B43" s="160"/>
      <c r="C43" s="158"/>
      <c r="D43" s="81" t="s">
        <v>320</v>
      </c>
      <c r="E43" s="101">
        <f t="shared" ref="E43:L43" si="12">E18+E22+E25+E28+E31+E33+E35+E40</f>
        <v>318695</v>
      </c>
      <c r="F43" s="101">
        <f t="shared" si="12"/>
        <v>65156.5</v>
      </c>
      <c r="G43" s="101">
        <f t="shared" si="12"/>
        <v>318295</v>
      </c>
      <c r="H43" s="101">
        <f t="shared" si="12"/>
        <v>51900.6</v>
      </c>
      <c r="I43" s="101">
        <f t="shared" si="12"/>
        <v>0</v>
      </c>
      <c r="J43" s="101">
        <f t="shared" si="12"/>
        <v>817.9</v>
      </c>
      <c r="K43" s="101">
        <f t="shared" si="12"/>
        <v>400</v>
      </c>
      <c r="L43" s="101">
        <f t="shared" si="12"/>
        <v>12438</v>
      </c>
      <c r="M43" s="126"/>
    </row>
    <row r="44" spans="1:13" s="67" customFormat="1" x14ac:dyDescent="0.25">
      <c r="A44" s="159"/>
      <c r="B44" s="161"/>
      <c r="C44" s="159"/>
      <c r="D44" s="81" t="s">
        <v>21</v>
      </c>
      <c r="E44" s="101">
        <f t="shared" ref="E44:L44" si="13">E19+E23+E26+E32+E36+E41</f>
        <v>68300</v>
      </c>
      <c r="F44" s="101">
        <f t="shared" si="13"/>
        <v>23446</v>
      </c>
      <c r="G44" s="101">
        <f t="shared" si="13"/>
        <v>68220</v>
      </c>
      <c r="H44" s="101">
        <f t="shared" si="13"/>
        <v>23366</v>
      </c>
      <c r="I44" s="101">
        <f t="shared" si="13"/>
        <v>0</v>
      </c>
      <c r="J44" s="101">
        <f t="shared" si="13"/>
        <v>0</v>
      </c>
      <c r="K44" s="101">
        <f t="shared" si="13"/>
        <v>80</v>
      </c>
      <c r="L44" s="101">
        <f t="shared" si="13"/>
        <v>80</v>
      </c>
      <c r="M44" s="126"/>
    </row>
    <row r="45" spans="1:13" s="64" customFormat="1" x14ac:dyDescent="0.25">
      <c r="A45" s="159"/>
      <c r="B45" s="161"/>
      <c r="C45" s="159"/>
      <c r="D45" s="81" t="s">
        <v>363</v>
      </c>
      <c r="E45" s="101">
        <f t="shared" ref="E45:L45" si="14">E20+E24+E27+E37</f>
        <v>110118</v>
      </c>
      <c r="F45" s="101">
        <f t="shared" si="14"/>
        <v>16490.599999999999</v>
      </c>
      <c r="G45" s="101">
        <f t="shared" si="14"/>
        <v>110023</v>
      </c>
      <c r="H45" s="101">
        <f t="shared" si="14"/>
        <v>16395.599999999999</v>
      </c>
      <c r="I45" s="101">
        <f t="shared" si="14"/>
        <v>0</v>
      </c>
      <c r="J45" s="101">
        <f t="shared" si="14"/>
        <v>0</v>
      </c>
      <c r="K45" s="101">
        <f t="shared" si="14"/>
        <v>95</v>
      </c>
      <c r="L45" s="101">
        <f t="shared" si="14"/>
        <v>95</v>
      </c>
      <c r="M45" s="124"/>
    </row>
    <row r="46" spans="1:13" s="64" customFormat="1" x14ac:dyDescent="0.25">
      <c r="A46" s="159"/>
      <c r="B46" s="161"/>
      <c r="C46" s="159"/>
      <c r="D46" s="81" t="s">
        <v>546</v>
      </c>
      <c r="E46" s="101">
        <f t="shared" ref="E46:L46" si="15">E29+E38</f>
        <v>70135</v>
      </c>
      <c r="F46" s="101">
        <f t="shared" si="15"/>
        <v>181</v>
      </c>
      <c r="G46" s="101">
        <f t="shared" si="15"/>
        <v>70025</v>
      </c>
      <c r="H46" s="101">
        <f t="shared" si="15"/>
        <v>38</v>
      </c>
      <c r="I46" s="101">
        <f t="shared" si="15"/>
        <v>0</v>
      </c>
      <c r="J46" s="101">
        <f t="shared" si="15"/>
        <v>0</v>
      </c>
      <c r="K46" s="101">
        <f t="shared" si="15"/>
        <v>110</v>
      </c>
      <c r="L46" s="101">
        <f t="shared" si="15"/>
        <v>143</v>
      </c>
      <c r="M46" s="124"/>
    </row>
    <row r="47" spans="1:13" s="64" customFormat="1" x14ac:dyDescent="0.25">
      <c r="A47" s="159"/>
      <c r="B47" s="161"/>
      <c r="C47" s="159"/>
      <c r="D47" s="81" t="s">
        <v>616</v>
      </c>
      <c r="E47" s="101">
        <f t="shared" ref="E47:L47" si="16">E21+E30+E34+E39+E42</f>
        <v>70142</v>
      </c>
      <c r="F47" s="101">
        <f t="shared" si="16"/>
        <v>25038.899999999998</v>
      </c>
      <c r="G47" s="101">
        <f t="shared" si="16"/>
        <v>70027</v>
      </c>
      <c r="H47" s="101">
        <f t="shared" si="16"/>
        <v>12101</v>
      </c>
      <c r="I47" s="101">
        <f t="shared" si="16"/>
        <v>0</v>
      </c>
      <c r="J47" s="101">
        <f t="shared" si="16"/>
        <v>817.9</v>
      </c>
      <c r="K47" s="101">
        <f t="shared" si="16"/>
        <v>115</v>
      </c>
      <c r="L47" s="101">
        <f t="shared" si="16"/>
        <v>12120</v>
      </c>
      <c r="M47" s="124"/>
    </row>
    <row r="48" spans="1:13" s="64" customFormat="1" ht="21.75" customHeight="1" x14ac:dyDescent="0.25">
      <c r="A48" s="165" t="s">
        <v>265</v>
      </c>
      <c r="B48" s="165"/>
      <c r="C48" s="165"/>
      <c r="D48" s="165"/>
      <c r="E48" s="165"/>
      <c r="F48" s="165"/>
      <c r="G48" s="165"/>
      <c r="H48" s="165"/>
      <c r="I48" s="165"/>
      <c r="J48" s="165"/>
      <c r="K48" s="165"/>
      <c r="L48" s="165"/>
      <c r="M48" s="165"/>
    </row>
    <row r="49" spans="1:13" s="78" customFormat="1" ht="1.5" customHeight="1" x14ac:dyDescent="0.25">
      <c r="A49" s="183" t="s">
        <v>266</v>
      </c>
      <c r="B49" s="168" t="s">
        <v>267</v>
      </c>
      <c r="C49" s="158" t="s">
        <v>366</v>
      </c>
      <c r="D49" s="184" t="s">
        <v>320</v>
      </c>
      <c r="E49" s="181">
        <f t="shared" ref="E49" si="17">E51+E52+E53+E54</f>
        <v>969823.4</v>
      </c>
      <c r="F49" s="181">
        <f t="shared" ref="F49:L49" si="18">F51+F52+F53+F54</f>
        <v>386858.69999999995</v>
      </c>
      <c r="G49" s="181">
        <f t="shared" si="18"/>
        <v>699243.7</v>
      </c>
      <c r="H49" s="181">
        <f t="shared" si="18"/>
        <v>317785.89999999997</v>
      </c>
      <c r="I49" s="181">
        <f t="shared" si="18"/>
        <v>269314.7</v>
      </c>
      <c r="J49" s="181">
        <f t="shared" si="18"/>
        <v>67807.800000000017</v>
      </c>
      <c r="K49" s="181">
        <f t="shared" si="18"/>
        <v>1265</v>
      </c>
      <c r="L49" s="181">
        <f t="shared" si="18"/>
        <v>1265</v>
      </c>
      <c r="M49" s="168"/>
    </row>
    <row r="50" spans="1:13" s="78" customFormat="1" ht="18.75" customHeight="1" x14ac:dyDescent="0.25">
      <c r="A50" s="183"/>
      <c r="B50" s="168"/>
      <c r="C50" s="158"/>
      <c r="D50" s="184"/>
      <c r="E50" s="181"/>
      <c r="F50" s="181"/>
      <c r="G50" s="181"/>
      <c r="H50" s="181"/>
      <c r="I50" s="181"/>
      <c r="J50" s="181"/>
      <c r="K50" s="181"/>
      <c r="L50" s="181"/>
      <c r="M50" s="168"/>
    </row>
    <row r="51" spans="1:13" s="78" customFormat="1" ht="18.75" customHeight="1" x14ac:dyDescent="0.25">
      <c r="A51" s="183"/>
      <c r="B51" s="168"/>
      <c r="C51" s="158"/>
      <c r="D51" s="65" t="s">
        <v>21</v>
      </c>
      <c r="E51" s="66">
        <f>SUM(G51,I51,K51)</f>
        <v>334264.7</v>
      </c>
      <c r="F51" s="66">
        <f t="shared" ref="F51" si="19">SUM(H51,J51,L51)</f>
        <v>291280.5</v>
      </c>
      <c r="G51" s="72">
        <v>254703.7</v>
      </c>
      <c r="H51" s="72">
        <v>233308.59999999998</v>
      </c>
      <c r="I51" s="72">
        <v>78296</v>
      </c>
      <c r="J51" s="66">
        <v>56706.900000000009</v>
      </c>
      <c r="K51" s="66">
        <v>1265</v>
      </c>
      <c r="L51" s="66">
        <v>1265</v>
      </c>
      <c r="M51" s="126" t="s">
        <v>438</v>
      </c>
    </row>
    <row r="52" spans="1:13" s="78" customFormat="1" ht="18" customHeight="1" x14ac:dyDescent="0.25">
      <c r="A52" s="183"/>
      <c r="B52" s="168"/>
      <c r="C52" s="158"/>
      <c r="D52" s="65" t="s">
        <v>363</v>
      </c>
      <c r="E52" s="66">
        <v>229558.7</v>
      </c>
      <c r="F52" s="66">
        <v>86544.1</v>
      </c>
      <c r="G52" s="66">
        <v>160340</v>
      </c>
      <c r="H52" s="66">
        <v>82216.7</v>
      </c>
      <c r="I52" s="66">
        <v>69218.7</v>
      </c>
      <c r="J52" s="66">
        <v>4327.3999999999996</v>
      </c>
      <c r="K52" s="66">
        <v>0</v>
      </c>
      <c r="L52" s="66">
        <v>0</v>
      </c>
      <c r="M52" s="126" t="s">
        <v>438</v>
      </c>
    </row>
    <row r="53" spans="1:13" s="78" customFormat="1" ht="93" customHeight="1" x14ac:dyDescent="0.25">
      <c r="A53" s="183"/>
      <c r="B53" s="168"/>
      <c r="C53" s="158"/>
      <c r="D53" s="65" t="s">
        <v>546</v>
      </c>
      <c r="E53" s="66">
        <v>406000</v>
      </c>
      <c r="F53" s="66">
        <f t="shared" ref="F53:F54" si="20">SUM(H53,J53,L53)</f>
        <v>6144.3</v>
      </c>
      <c r="G53" s="66">
        <v>284200</v>
      </c>
      <c r="H53" s="66">
        <v>910.6</v>
      </c>
      <c r="I53" s="66">
        <v>121800</v>
      </c>
      <c r="J53" s="66">
        <v>5233.7</v>
      </c>
      <c r="K53" s="66">
        <v>0</v>
      </c>
      <c r="L53" s="66">
        <v>0</v>
      </c>
      <c r="M53" s="126" t="s">
        <v>597</v>
      </c>
    </row>
    <row r="54" spans="1:13" s="78" customFormat="1" ht="196.5" customHeight="1" x14ac:dyDescent="0.25">
      <c r="A54" s="183"/>
      <c r="B54" s="168"/>
      <c r="C54" s="158"/>
      <c r="D54" s="65" t="s">
        <v>616</v>
      </c>
      <c r="E54" s="66">
        <f>SUM(G54,I54,K54)</f>
        <v>0</v>
      </c>
      <c r="F54" s="66">
        <f t="shared" si="20"/>
        <v>2889.8</v>
      </c>
      <c r="G54" s="66">
        <v>0</v>
      </c>
      <c r="H54" s="66">
        <v>1350</v>
      </c>
      <c r="I54" s="66">
        <v>0</v>
      </c>
      <c r="J54" s="66">
        <v>1539.8</v>
      </c>
      <c r="K54" s="66">
        <v>0</v>
      </c>
      <c r="L54" s="66">
        <v>0</v>
      </c>
      <c r="M54" s="126" t="s">
        <v>708</v>
      </c>
    </row>
    <row r="55" spans="1:13" s="78" customFormat="1" ht="18" customHeight="1" x14ac:dyDescent="0.25">
      <c r="A55" s="168">
        <v>2</v>
      </c>
      <c r="B55" s="171" t="s">
        <v>275</v>
      </c>
      <c r="C55" s="158" t="s">
        <v>366</v>
      </c>
      <c r="D55" s="81" t="s">
        <v>320</v>
      </c>
      <c r="E55" s="68">
        <f>E56+E57+E58+E59</f>
        <v>221755.3</v>
      </c>
      <c r="F55" s="68">
        <f t="shared" ref="F55:L55" si="21">F56+F57+F58+F59</f>
        <v>43936.6</v>
      </c>
      <c r="G55" s="68">
        <f t="shared" si="21"/>
        <v>112136.2</v>
      </c>
      <c r="H55" s="68">
        <f t="shared" si="21"/>
        <v>0</v>
      </c>
      <c r="I55" s="68">
        <f t="shared" si="21"/>
        <v>109619.1</v>
      </c>
      <c r="J55" s="68">
        <f t="shared" si="21"/>
        <v>43936.6</v>
      </c>
      <c r="K55" s="68">
        <f t="shared" si="21"/>
        <v>0</v>
      </c>
      <c r="L55" s="68">
        <f t="shared" si="21"/>
        <v>0</v>
      </c>
      <c r="M55" s="69"/>
    </row>
    <row r="56" spans="1:13" s="78" customFormat="1" ht="43.5" customHeight="1" x14ac:dyDescent="0.25">
      <c r="A56" s="168"/>
      <c r="B56" s="171"/>
      <c r="C56" s="158"/>
      <c r="D56" s="65" t="s">
        <v>21</v>
      </c>
      <c r="E56" s="68">
        <f t="shared" ref="E56:F58" si="22">SUM(G56,I56,K56)</f>
        <v>44455.3</v>
      </c>
      <c r="F56" s="68">
        <f t="shared" si="22"/>
        <v>16382.4</v>
      </c>
      <c r="G56" s="70">
        <v>15836.2</v>
      </c>
      <c r="H56" s="70">
        <v>0</v>
      </c>
      <c r="I56" s="70">
        <v>28619.1</v>
      </c>
      <c r="J56" s="68">
        <v>16382.4</v>
      </c>
      <c r="K56" s="68">
        <v>0</v>
      </c>
      <c r="L56" s="68">
        <v>0</v>
      </c>
      <c r="M56" s="69" t="s">
        <v>435</v>
      </c>
    </row>
    <row r="57" spans="1:13" s="78" customFormat="1" ht="45.75" customHeight="1" x14ac:dyDescent="0.25">
      <c r="A57" s="168"/>
      <c r="B57" s="171"/>
      <c r="C57" s="158"/>
      <c r="D57" s="65" t="s">
        <v>363</v>
      </c>
      <c r="E57" s="68">
        <v>33300</v>
      </c>
      <c r="F57" s="68">
        <v>6559.1</v>
      </c>
      <c r="G57" s="68">
        <v>12300</v>
      </c>
      <c r="H57" s="68">
        <v>0</v>
      </c>
      <c r="I57" s="68">
        <v>21000</v>
      </c>
      <c r="J57" s="68">
        <v>6559.1</v>
      </c>
      <c r="K57" s="68">
        <v>0</v>
      </c>
      <c r="L57" s="68">
        <v>0</v>
      </c>
      <c r="M57" s="69" t="s">
        <v>435</v>
      </c>
    </row>
    <row r="58" spans="1:13" s="78" customFormat="1" ht="61.5" customHeight="1" x14ac:dyDescent="0.25">
      <c r="A58" s="168"/>
      <c r="B58" s="171"/>
      <c r="C58" s="158"/>
      <c r="D58" s="65" t="s">
        <v>546</v>
      </c>
      <c r="E58" s="68">
        <v>12000</v>
      </c>
      <c r="F58" s="68">
        <f t="shared" si="22"/>
        <v>13629.1</v>
      </c>
      <c r="G58" s="68">
        <v>0</v>
      </c>
      <c r="H58" s="68">
        <v>0</v>
      </c>
      <c r="I58" s="68">
        <v>12000</v>
      </c>
      <c r="J58" s="68">
        <v>13629.1</v>
      </c>
      <c r="K58" s="68">
        <v>0</v>
      </c>
      <c r="L58" s="68">
        <v>0</v>
      </c>
      <c r="M58" s="69" t="s">
        <v>598</v>
      </c>
    </row>
    <row r="59" spans="1:13" s="78" customFormat="1" ht="90" x14ac:dyDescent="0.25">
      <c r="A59" s="169"/>
      <c r="B59" s="172"/>
      <c r="C59" s="174"/>
      <c r="D59" s="65" t="s">
        <v>616</v>
      </c>
      <c r="E59" s="68">
        <f t="shared" ref="E59" si="23">SUM(G59,I59,K59)</f>
        <v>132000</v>
      </c>
      <c r="F59" s="68">
        <f t="shared" ref="F59" si="24">SUM(H59,J59,L59)</f>
        <v>7366</v>
      </c>
      <c r="G59" s="68">
        <v>84000</v>
      </c>
      <c r="H59" s="68">
        <v>0</v>
      </c>
      <c r="I59" s="68">
        <v>48000</v>
      </c>
      <c r="J59" s="68">
        <v>7366</v>
      </c>
      <c r="K59" s="68">
        <v>0</v>
      </c>
      <c r="L59" s="68">
        <v>0</v>
      </c>
      <c r="M59" s="69" t="s">
        <v>709</v>
      </c>
    </row>
    <row r="60" spans="1:13" s="78" customFormat="1" ht="60" x14ac:dyDescent="0.25">
      <c r="A60" s="146" t="s">
        <v>276</v>
      </c>
      <c r="B60" s="147" t="s">
        <v>707</v>
      </c>
      <c r="C60" s="46" t="s">
        <v>366</v>
      </c>
      <c r="D60" s="65" t="s">
        <v>616</v>
      </c>
      <c r="E60" s="68">
        <v>0</v>
      </c>
      <c r="F60" s="68">
        <v>0</v>
      </c>
      <c r="G60" s="68">
        <v>0</v>
      </c>
      <c r="H60" s="68">
        <v>0</v>
      </c>
      <c r="I60" s="68">
        <v>0</v>
      </c>
      <c r="J60" s="68">
        <v>0</v>
      </c>
      <c r="K60" s="68">
        <v>0</v>
      </c>
      <c r="L60" s="68">
        <v>0</v>
      </c>
      <c r="M60" s="69" t="s">
        <v>710</v>
      </c>
    </row>
    <row r="61" spans="1:13" s="78" customFormat="1" ht="18.75" customHeight="1" x14ac:dyDescent="0.25">
      <c r="A61" s="168">
        <v>3</v>
      </c>
      <c r="B61" s="171" t="s">
        <v>277</v>
      </c>
      <c r="C61" s="158" t="s">
        <v>366</v>
      </c>
      <c r="D61" s="81" t="s">
        <v>320</v>
      </c>
      <c r="E61" s="70">
        <f>E62+E63+E64+E65</f>
        <v>40587</v>
      </c>
      <c r="F61" s="70">
        <f t="shared" ref="F61:L61" si="25">F62+F63+F64+F65</f>
        <v>9827.2999999999993</v>
      </c>
      <c r="G61" s="70">
        <f t="shared" si="25"/>
        <v>27540</v>
      </c>
      <c r="H61" s="70">
        <f t="shared" si="25"/>
        <v>1360</v>
      </c>
      <c r="I61" s="70">
        <f t="shared" si="25"/>
        <v>13047</v>
      </c>
      <c r="J61" s="70">
        <f t="shared" si="25"/>
        <v>8467.2999999999993</v>
      </c>
      <c r="K61" s="70">
        <f t="shared" si="25"/>
        <v>0</v>
      </c>
      <c r="L61" s="70">
        <f t="shared" si="25"/>
        <v>0</v>
      </c>
      <c r="M61" s="80" t="s">
        <v>441</v>
      </c>
    </row>
    <row r="62" spans="1:13" s="78" customFormat="1" x14ac:dyDescent="0.25">
      <c r="A62" s="168"/>
      <c r="B62" s="171"/>
      <c r="C62" s="158"/>
      <c r="D62" s="65" t="s">
        <v>21</v>
      </c>
      <c r="E62" s="68">
        <v>0</v>
      </c>
      <c r="F62" s="68">
        <v>0</v>
      </c>
      <c r="G62" s="70">
        <v>0</v>
      </c>
      <c r="H62" s="70">
        <v>0</v>
      </c>
      <c r="I62" s="70">
        <v>0</v>
      </c>
      <c r="J62" s="68">
        <v>0</v>
      </c>
      <c r="K62" s="68">
        <v>0</v>
      </c>
      <c r="L62" s="68">
        <v>0</v>
      </c>
      <c r="M62" s="80"/>
    </row>
    <row r="63" spans="1:13" s="78" customFormat="1" ht="16.5" customHeight="1" x14ac:dyDescent="0.25">
      <c r="A63" s="168"/>
      <c r="B63" s="171"/>
      <c r="C63" s="158"/>
      <c r="D63" s="65" t="s">
        <v>363</v>
      </c>
      <c r="E63" s="68">
        <v>3300</v>
      </c>
      <c r="F63" s="68">
        <v>3300</v>
      </c>
      <c r="G63" s="70">
        <v>910</v>
      </c>
      <c r="H63" s="70">
        <v>910</v>
      </c>
      <c r="I63" s="70">
        <v>2390</v>
      </c>
      <c r="J63" s="68">
        <v>2390</v>
      </c>
      <c r="K63" s="68">
        <v>0</v>
      </c>
      <c r="L63" s="68">
        <v>0</v>
      </c>
      <c r="M63" s="80" t="s">
        <v>441</v>
      </c>
    </row>
    <row r="64" spans="1:13" s="78" customFormat="1" x14ac:dyDescent="0.25">
      <c r="A64" s="168"/>
      <c r="B64" s="171"/>
      <c r="C64" s="158"/>
      <c r="D64" s="65" t="s">
        <v>546</v>
      </c>
      <c r="E64" s="68">
        <f>G64+I64+K64</f>
        <v>9902</v>
      </c>
      <c r="F64" s="68">
        <f t="shared" ref="F64:F66" si="26">SUM(H64,J64,L64)</f>
        <v>2029.9</v>
      </c>
      <c r="G64" s="70">
        <v>7185</v>
      </c>
      <c r="H64" s="70">
        <v>0</v>
      </c>
      <c r="I64" s="70">
        <v>2717</v>
      </c>
      <c r="J64" s="68">
        <v>2029.9</v>
      </c>
      <c r="K64" s="68">
        <v>0</v>
      </c>
      <c r="L64" s="68">
        <v>0</v>
      </c>
      <c r="M64" s="71" t="s">
        <v>599</v>
      </c>
    </row>
    <row r="65" spans="1:13" s="78" customFormat="1" x14ac:dyDescent="0.25">
      <c r="A65" s="169"/>
      <c r="B65" s="172"/>
      <c r="C65" s="174"/>
      <c r="D65" s="65" t="s">
        <v>616</v>
      </c>
      <c r="E65" s="68">
        <f t="shared" ref="E65" si="27">SUM(G65,I65,K65)</f>
        <v>27385</v>
      </c>
      <c r="F65" s="68">
        <f t="shared" si="26"/>
        <v>4497.3999999999996</v>
      </c>
      <c r="G65" s="70">
        <v>19445</v>
      </c>
      <c r="H65" s="70">
        <v>450</v>
      </c>
      <c r="I65" s="70">
        <v>7940</v>
      </c>
      <c r="J65" s="68">
        <v>4047.4</v>
      </c>
      <c r="K65" s="68">
        <v>0</v>
      </c>
      <c r="L65" s="68">
        <v>0</v>
      </c>
      <c r="M65" s="71" t="s">
        <v>599</v>
      </c>
    </row>
    <row r="66" spans="1:13" s="78" customFormat="1" ht="44.25" customHeight="1" x14ac:dyDescent="0.25">
      <c r="A66" s="79" t="s">
        <v>278</v>
      </c>
      <c r="B66" s="124" t="s">
        <v>711</v>
      </c>
      <c r="C66" s="125" t="s">
        <v>366</v>
      </c>
      <c r="D66" s="65" t="s">
        <v>616</v>
      </c>
      <c r="E66" s="68">
        <f>G66+I66+K66</f>
        <v>1519.8</v>
      </c>
      <c r="F66" s="68">
        <f t="shared" si="26"/>
        <v>1519.7</v>
      </c>
      <c r="G66" s="70">
        <v>400</v>
      </c>
      <c r="H66" s="70">
        <v>400</v>
      </c>
      <c r="I66" s="70">
        <v>1119.8</v>
      </c>
      <c r="J66" s="68">
        <v>1119.7</v>
      </c>
      <c r="K66" s="68">
        <v>0</v>
      </c>
      <c r="L66" s="68">
        <v>0</v>
      </c>
      <c r="M66" s="69"/>
    </row>
    <row r="67" spans="1:13" s="78" customFormat="1" ht="66.75" customHeight="1" x14ac:dyDescent="0.25">
      <c r="A67" s="168">
        <v>4</v>
      </c>
      <c r="B67" s="171" t="s">
        <v>279</v>
      </c>
      <c r="C67" s="158" t="s">
        <v>366</v>
      </c>
      <c r="D67" s="81" t="s">
        <v>320</v>
      </c>
      <c r="E67" s="68">
        <f>E68+E69+E70+E71</f>
        <v>131800</v>
      </c>
      <c r="F67" s="68">
        <f t="shared" ref="F67:L67" si="28">F68+F69+F70+F71</f>
        <v>51728</v>
      </c>
      <c r="G67" s="68">
        <f t="shared" si="28"/>
        <v>111770.6</v>
      </c>
      <c r="H67" s="68">
        <f t="shared" si="28"/>
        <v>24160.9</v>
      </c>
      <c r="I67" s="68">
        <f t="shared" si="28"/>
        <v>20029.400000000001</v>
      </c>
      <c r="J67" s="68">
        <f t="shared" si="28"/>
        <v>27567.100000000002</v>
      </c>
      <c r="K67" s="68">
        <f t="shared" si="28"/>
        <v>0</v>
      </c>
      <c r="L67" s="68">
        <f t="shared" si="28"/>
        <v>0</v>
      </c>
      <c r="M67" s="80"/>
    </row>
    <row r="68" spans="1:13" s="78" customFormat="1" ht="20.25" customHeight="1" x14ac:dyDescent="0.25">
      <c r="A68" s="168"/>
      <c r="B68" s="171"/>
      <c r="C68" s="158"/>
      <c r="D68" s="65" t="s">
        <v>21</v>
      </c>
      <c r="E68" s="68">
        <f t="shared" ref="E68:F68" si="29">SUM(G68,I68,K68)</f>
        <v>10572</v>
      </c>
      <c r="F68" s="68">
        <f t="shared" si="29"/>
        <v>10572</v>
      </c>
      <c r="G68" s="70">
        <v>8277.6</v>
      </c>
      <c r="H68" s="70">
        <v>8277.6</v>
      </c>
      <c r="I68" s="70">
        <v>2294.4</v>
      </c>
      <c r="J68" s="68">
        <v>2294.4</v>
      </c>
      <c r="K68" s="68">
        <v>0</v>
      </c>
      <c r="L68" s="68">
        <v>0</v>
      </c>
      <c r="M68" s="80" t="s">
        <v>441</v>
      </c>
    </row>
    <row r="69" spans="1:13" s="78" customFormat="1" ht="20.25" customHeight="1" x14ac:dyDescent="0.25">
      <c r="A69" s="168"/>
      <c r="B69" s="171"/>
      <c r="C69" s="158"/>
      <c r="D69" s="65" t="s">
        <v>363</v>
      </c>
      <c r="E69" s="68">
        <v>30241</v>
      </c>
      <c r="F69" s="68">
        <v>9320.5</v>
      </c>
      <c r="G69" s="68">
        <v>26404</v>
      </c>
      <c r="H69" s="68">
        <v>5483.5</v>
      </c>
      <c r="I69" s="68">
        <v>3837</v>
      </c>
      <c r="J69" s="68">
        <v>3837</v>
      </c>
      <c r="K69" s="68">
        <v>0</v>
      </c>
      <c r="L69" s="68">
        <v>0</v>
      </c>
      <c r="M69" s="80" t="s">
        <v>441</v>
      </c>
    </row>
    <row r="70" spans="1:13" s="78" customFormat="1" ht="75" x14ac:dyDescent="0.25">
      <c r="A70" s="168"/>
      <c r="B70" s="171"/>
      <c r="C70" s="158"/>
      <c r="D70" s="65" t="s">
        <v>546</v>
      </c>
      <c r="E70" s="68">
        <f>G70+I70+K70</f>
        <v>58362</v>
      </c>
      <c r="F70" s="68">
        <f t="shared" ref="F70:F71" si="30">SUM(H70,J70,L70)</f>
        <v>17628.3</v>
      </c>
      <c r="G70" s="68">
        <v>51651</v>
      </c>
      <c r="H70" s="68">
        <v>5724.8</v>
      </c>
      <c r="I70" s="68">
        <v>6711</v>
      </c>
      <c r="J70" s="68">
        <v>11903.5</v>
      </c>
      <c r="K70" s="68">
        <v>0</v>
      </c>
      <c r="L70" s="68">
        <v>0</v>
      </c>
      <c r="M70" s="71" t="s">
        <v>600</v>
      </c>
    </row>
    <row r="71" spans="1:13" s="78" customFormat="1" ht="22.5" customHeight="1" x14ac:dyDescent="0.25">
      <c r="A71" s="169"/>
      <c r="B71" s="172"/>
      <c r="C71" s="174"/>
      <c r="D71" s="65" t="s">
        <v>616</v>
      </c>
      <c r="E71" s="68">
        <f t="shared" ref="E71" si="31">SUM(G71,I71,K71)</f>
        <v>32625</v>
      </c>
      <c r="F71" s="68">
        <f t="shared" si="30"/>
        <v>14207.2</v>
      </c>
      <c r="G71" s="68">
        <v>25438</v>
      </c>
      <c r="H71" s="68">
        <v>4675</v>
      </c>
      <c r="I71" s="68">
        <v>7187</v>
      </c>
      <c r="J71" s="68">
        <v>9532.2000000000007</v>
      </c>
      <c r="K71" s="68">
        <v>0</v>
      </c>
      <c r="L71" s="68">
        <v>0</v>
      </c>
      <c r="M71" s="71" t="s">
        <v>441</v>
      </c>
    </row>
    <row r="72" spans="1:13" s="78" customFormat="1" ht="75" x14ac:dyDescent="0.25">
      <c r="A72" s="79" t="s">
        <v>280</v>
      </c>
      <c r="B72" s="124" t="s">
        <v>281</v>
      </c>
      <c r="C72" s="125" t="s">
        <v>366</v>
      </c>
      <c r="D72" s="65" t="s">
        <v>616</v>
      </c>
      <c r="E72" s="68">
        <v>1000</v>
      </c>
      <c r="F72" s="68">
        <f t="shared" ref="F72" si="32">SUM(H72,J72,L72)</f>
        <v>0</v>
      </c>
      <c r="G72" s="70">
        <v>0</v>
      </c>
      <c r="H72" s="70">
        <v>0</v>
      </c>
      <c r="I72" s="70">
        <v>0</v>
      </c>
      <c r="J72" s="70">
        <v>0</v>
      </c>
      <c r="K72" s="68">
        <v>0</v>
      </c>
      <c r="L72" s="68">
        <v>0</v>
      </c>
      <c r="M72" s="71"/>
    </row>
    <row r="73" spans="1:13" s="78" customFormat="1" ht="79.5" customHeight="1" x14ac:dyDescent="0.25">
      <c r="A73" s="168">
        <v>5</v>
      </c>
      <c r="B73" s="171" t="s">
        <v>282</v>
      </c>
      <c r="C73" s="158" t="s">
        <v>366</v>
      </c>
      <c r="D73" s="81" t="s">
        <v>320</v>
      </c>
      <c r="E73" s="68">
        <f>E74+E75+E76+E77</f>
        <v>7430</v>
      </c>
      <c r="F73" s="68">
        <f t="shared" ref="F73:L73" si="33">F74+F75+F76+F77</f>
        <v>5215.7999999999993</v>
      </c>
      <c r="G73" s="68">
        <f t="shared" si="33"/>
        <v>0</v>
      </c>
      <c r="H73" s="68">
        <f t="shared" si="33"/>
        <v>0</v>
      </c>
      <c r="I73" s="68">
        <f t="shared" si="33"/>
        <v>7430</v>
      </c>
      <c r="J73" s="68">
        <f t="shared" si="33"/>
        <v>5170.7999999999993</v>
      </c>
      <c r="K73" s="68">
        <f t="shared" si="33"/>
        <v>0</v>
      </c>
      <c r="L73" s="68">
        <f t="shared" si="33"/>
        <v>45</v>
      </c>
      <c r="M73" s="69" t="s">
        <v>367</v>
      </c>
    </row>
    <row r="74" spans="1:13" s="78" customFormat="1" x14ac:dyDescent="0.25">
      <c r="A74" s="168"/>
      <c r="B74" s="171"/>
      <c r="C74" s="158"/>
      <c r="D74" s="65" t="s">
        <v>21</v>
      </c>
      <c r="E74" s="68">
        <f t="shared" ref="E74:E80" si="34">SUM(G74,I74,K74)</f>
        <v>1160</v>
      </c>
      <c r="F74" s="68">
        <v>1160</v>
      </c>
      <c r="G74" s="68">
        <v>0</v>
      </c>
      <c r="H74" s="68">
        <v>0</v>
      </c>
      <c r="I74" s="70">
        <v>1160</v>
      </c>
      <c r="J74" s="68">
        <v>1160</v>
      </c>
      <c r="K74" s="68">
        <v>0</v>
      </c>
      <c r="L74" s="68">
        <v>0</v>
      </c>
      <c r="M74" s="69" t="s">
        <v>438</v>
      </c>
    </row>
    <row r="75" spans="1:13" s="78" customFormat="1" x14ac:dyDescent="0.25">
      <c r="A75" s="168"/>
      <c r="B75" s="171"/>
      <c r="C75" s="158"/>
      <c r="D75" s="65" t="s">
        <v>363</v>
      </c>
      <c r="E75" s="68">
        <f t="shared" si="34"/>
        <v>1890</v>
      </c>
      <c r="F75" s="68">
        <v>1890</v>
      </c>
      <c r="G75" s="68">
        <v>0</v>
      </c>
      <c r="H75" s="68">
        <v>0</v>
      </c>
      <c r="I75" s="70">
        <v>1890</v>
      </c>
      <c r="J75" s="68">
        <v>1890</v>
      </c>
      <c r="K75" s="68">
        <v>0</v>
      </c>
      <c r="L75" s="68">
        <v>0</v>
      </c>
      <c r="M75" s="69" t="s">
        <v>438</v>
      </c>
    </row>
    <row r="76" spans="1:13" s="78" customFormat="1" ht="18" customHeight="1" x14ac:dyDescent="0.25">
      <c r="A76" s="168"/>
      <c r="B76" s="171"/>
      <c r="C76" s="158"/>
      <c r="D76" s="65" t="s">
        <v>546</v>
      </c>
      <c r="E76" s="68">
        <v>2250</v>
      </c>
      <c r="F76" s="68">
        <f t="shared" ref="F76" si="35">SUM(H76,J76,L76)</f>
        <v>638.20000000000005</v>
      </c>
      <c r="G76" s="68">
        <v>0</v>
      </c>
      <c r="H76" s="68">
        <v>0</v>
      </c>
      <c r="I76" s="70">
        <v>2250</v>
      </c>
      <c r="J76" s="68">
        <v>638.20000000000005</v>
      </c>
      <c r="K76" s="68">
        <v>0</v>
      </c>
      <c r="L76" s="68">
        <v>0</v>
      </c>
      <c r="M76" s="69" t="s">
        <v>438</v>
      </c>
    </row>
    <row r="77" spans="1:13" s="78" customFormat="1" ht="18" customHeight="1" x14ac:dyDescent="0.25">
      <c r="A77" s="169"/>
      <c r="B77" s="172"/>
      <c r="C77" s="174"/>
      <c r="D77" s="65" t="s">
        <v>616</v>
      </c>
      <c r="E77" s="68">
        <v>2130</v>
      </c>
      <c r="F77" s="68">
        <f t="shared" ref="F77" si="36">SUM(H77,J77,L77)</f>
        <v>1527.6</v>
      </c>
      <c r="G77" s="68">
        <v>0</v>
      </c>
      <c r="H77" s="68">
        <v>0</v>
      </c>
      <c r="I77" s="70">
        <v>2130</v>
      </c>
      <c r="J77" s="68">
        <v>1482.6</v>
      </c>
      <c r="K77" s="68">
        <v>0</v>
      </c>
      <c r="L77" s="68">
        <v>45</v>
      </c>
      <c r="M77" s="69" t="s">
        <v>438</v>
      </c>
    </row>
    <row r="78" spans="1:13" s="78" customFormat="1" ht="45" customHeight="1" x14ac:dyDescent="0.25">
      <c r="A78" s="168">
        <v>6</v>
      </c>
      <c r="B78" s="168" t="s">
        <v>283</v>
      </c>
      <c r="C78" s="158" t="s">
        <v>366</v>
      </c>
      <c r="D78" s="81" t="s">
        <v>320</v>
      </c>
      <c r="E78" s="66">
        <f>E79+E80+E81+E82</f>
        <v>30123.200000000001</v>
      </c>
      <c r="F78" s="66">
        <f t="shared" ref="F78:L78" si="37">F79+F80+F81+F82</f>
        <v>44772.4</v>
      </c>
      <c r="G78" s="66">
        <f t="shared" si="37"/>
        <v>0</v>
      </c>
      <c r="H78" s="66">
        <f t="shared" si="37"/>
        <v>0</v>
      </c>
      <c r="I78" s="66">
        <f t="shared" si="37"/>
        <v>30123.200000000001</v>
      </c>
      <c r="J78" s="66">
        <f t="shared" si="37"/>
        <v>44472.4</v>
      </c>
      <c r="K78" s="66">
        <f t="shared" si="37"/>
        <v>0</v>
      </c>
      <c r="L78" s="66">
        <f t="shared" si="37"/>
        <v>300</v>
      </c>
      <c r="M78" s="122" t="s">
        <v>436</v>
      </c>
    </row>
    <row r="79" spans="1:13" s="78" customFormat="1" ht="17.25" customHeight="1" x14ac:dyDescent="0.25">
      <c r="A79" s="168"/>
      <c r="B79" s="168"/>
      <c r="C79" s="158"/>
      <c r="D79" s="65" t="s">
        <v>21</v>
      </c>
      <c r="E79" s="66">
        <f t="shared" si="34"/>
        <v>4737.5</v>
      </c>
      <c r="F79" s="66">
        <v>4737.5</v>
      </c>
      <c r="G79" s="66">
        <v>0</v>
      </c>
      <c r="H79" s="66">
        <v>0</v>
      </c>
      <c r="I79" s="72">
        <v>4737.5</v>
      </c>
      <c r="J79" s="66">
        <v>4737.5</v>
      </c>
      <c r="K79" s="66">
        <v>0</v>
      </c>
      <c r="L79" s="66">
        <v>0</v>
      </c>
      <c r="M79" s="69" t="s">
        <v>438</v>
      </c>
    </row>
    <row r="80" spans="1:13" s="78" customFormat="1" ht="18" customHeight="1" x14ac:dyDescent="0.25">
      <c r="A80" s="168"/>
      <c r="B80" s="168"/>
      <c r="C80" s="158"/>
      <c r="D80" s="65" t="s">
        <v>363</v>
      </c>
      <c r="E80" s="68">
        <f t="shared" si="34"/>
        <v>7598.7</v>
      </c>
      <c r="F80" s="66">
        <v>6855.6</v>
      </c>
      <c r="G80" s="66">
        <v>0</v>
      </c>
      <c r="H80" s="66">
        <v>0</v>
      </c>
      <c r="I80" s="72">
        <v>7598.7</v>
      </c>
      <c r="J80" s="66">
        <v>6855.6</v>
      </c>
      <c r="K80" s="66">
        <v>0</v>
      </c>
      <c r="L80" s="66">
        <v>0</v>
      </c>
      <c r="M80" s="69" t="s">
        <v>438</v>
      </c>
    </row>
    <row r="81" spans="1:13" s="78" customFormat="1" x14ac:dyDescent="0.25">
      <c r="A81" s="168"/>
      <c r="B81" s="168"/>
      <c r="C81" s="158"/>
      <c r="D81" s="65" t="s">
        <v>546</v>
      </c>
      <c r="E81" s="68">
        <v>8849.2999999999993</v>
      </c>
      <c r="F81" s="68">
        <f t="shared" ref="F81" si="38">SUM(H81,J81,L81)</f>
        <v>9577.2999999999993</v>
      </c>
      <c r="G81" s="66">
        <v>0</v>
      </c>
      <c r="H81" s="66">
        <v>0</v>
      </c>
      <c r="I81" s="72">
        <v>8849.2999999999993</v>
      </c>
      <c r="J81" s="66">
        <v>9577.2999999999993</v>
      </c>
      <c r="K81" s="66">
        <v>0</v>
      </c>
      <c r="L81" s="66">
        <v>0</v>
      </c>
      <c r="M81" s="69" t="s">
        <v>438</v>
      </c>
    </row>
    <row r="82" spans="1:13" s="78" customFormat="1" x14ac:dyDescent="0.25">
      <c r="A82" s="169"/>
      <c r="B82" s="169"/>
      <c r="C82" s="174"/>
      <c r="D82" s="65" t="s">
        <v>616</v>
      </c>
      <c r="E82" s="68">
        <v>8937.7000000000007</v>
      </c>
      <c r="F82" s="68">
        <f t="shared" ref="F82" si="39">SUM(H82,J82,L82)</f>
        <v>23602</v>
      </c>
      <c r="G82" s="66">
        <v>0</v>
      </c>
      <c r="H82" s="66">
        <v>0</v>
      </c>
      <c r="I82" s="72">
        <v>8937.7000000000007</v>
      </c>
      <c r="J82" s="66">
        <v>23302</v>
      </c>
      <c r="K82" s="66">
        <v>0</v>
      </c>
      <c r="L82" s="66">
        <v>300</v>
      </c>
      <c r="M82" s="69" t="s">
        <v>438</v>
      </c>
    </row>
    <row r="83" spans="1:13" s="82" customFormat="1" ht="18" customHeight="1" x14ac:dyDescent="0.2">
      <c r="A83" s="168">
        <v>7</v>
      </c>
      <c r="B83" s="168" t="s">
        <v>284</v>
      </c>
      <c r="C83" s="158" t="s">
        <v>366</v>
      </c>
      <c r="D83" s="81" t="s">
        <v>320</v>
      </c>
      <c r="E83" s="68">
        <f>E84+E85+E86+E87</f>
        <v>13265</v>
      </c>
      <c r="F83" s="68">
        <f t="shared" ref="F83:L83" si="40">F84+F85+F86+F87</f>
        <v>16210.3</v>
      </c>
      <c r="G83" s="68">
        <f t="shared" si="40"/>
        <v>13265</v>
      </c>
      <c r="H83" s="68">
        <f t="shared" si="40"/>
        <v>14378.1</v>
      </c>
      <c r="I83" s="68">
        <f t="shared" si="40"/>
        <v>0</v>
      </c>
      <c r="J83" s="68">
        <f t="shared" si="40"/>
        <v>1832.2</v>
      </c>
      <c r="K83" s="68">
        <f t="shared" si="40"/>
        <v>0</v>
      </c>
      <c r="L83" s="68">
        <f t="shared" si="40"/>
        <v>0</v>
      </c>
      <c r="M83" s="69"/>
    </row>
    <row r="84" spans="1:13" s="82" customFormat="1" x14ac:dyDescent="0.2">
      <c r="A84" s="168"/>
      <c r="B84" s="168"/>
      <c r="C84" s="158"/>
      <c r="D84" s="65" t="s">
        <v>21</v>
      </c>
      <c r="E84" s="68">
        <v>0</v>
      </c>
      <c r="F84" s="68">
        <f t="shared" ref="F84:F86" si="41">SUM(H84,J84,L84)</f>
        <v>0</v>
      </c>
      <c r="G84" s="70">
        <v>0</v>
      </c>
      <c r="H84" s="68">
        <v>0</v>
      </c>
      <c r="I84" s="68">
        <v>0</v>
      </c>
      <c r="J84" s="68">
        <v>0</v>
      </c>
      <c r="K84" s="68">
        <v>0</v>
      </c>
      <c r="L84" s="68">
        <v>0</v>
      </c>
      <c r="M84" s="69"/>
    </row>
    <row r="85" spans="1:13" s="82" customFormat="1" ht="168" customHeight="1" x14ac:dyDescent="0.2">
      <c r="A85" s="168"/>
      <c r="B85" s="168"/>
      <c r="C85" s="158"/>
      <c r="D85" s="65" t="s">
        <v>363</v>
      </c>
      <c r="E85" s="68">
        <f t="shared" ref="E85" si="42">SUM(G85,I85,K85)</f>
        <v>4100</v>
      </c>
      <c r="F85" s="68">
        <f t="shared" si="41"/>
        <v>4100</v>
      </c>
      <c r="G85" s="70">
        <v>4100</v>
      </c>
      <c r="H85" s="68">
        <v>4100</v>
      </c>
      <c r="I85" s="68">
        <v>0</v>
      </c>
      <c r="J85" s="68">
        <v>0</v>
      </c>
      <c r="K85" s="68">
        <v>0</v>
      </c>
      <c r="L85" s="68">
        <v>0</v>
      </c>
      <c r="M85" s="69" t="s">
        <v>470</v>
      </c>
    </row>
    <row r="86" spans="1:13" s="82" customFormat="1" x14ac:dyDescent="0.2">
      <c r="A86" s="168"/>
      <c r="B86" s="168"/>
      <c r="C86" s="158"/>
      <c r="D86" s="65" t="s">
        <v>546</v>
      </c>
      <c r="E86" s="68">
        <v>4480</v>
      </c>
      <c r="F86" s="68">
        <f t="shared" si="41"/>
        <v>4936</v>
      </c>
      <c r="G86" s="70">
        <v>4480</v>
      </c>
      <c r="H86" s="68">
        <v>4936</v>
      </c>
      <c r="I86" s="68">
        <v>0</v>
      </c>
      <c r="J86" s="68">
        <v>0</v>
      </c>
      <c r="K86" s="68">
        <v>0</v>
      </c>
      <c r="L86" s="68">
        <v>0</v>
      </c>
      <c r="M86" s="69" t="s">
        <v>438</v>
      </c>
    </row>
    <row r="87" spans="1:13" s="82" customFormat="1" x14ac:dyDescent="0.2">
      <c r="A87" s="169"/>
      <c r="B87" s="169"/>
      <c r="C87" s="174"/>
      <c r="D87" s="65" t="s">
        <v>616</v>
      </c>
      <c r="E87" s="68">
        <f t="shared" ref="E87" si="43">SUM(G87,I87,K87)</f>
        <v>4685</v>
      </c>
      <c r="F87" s="68">
        <f t="shared" ref="F87" si="44">SUM(H87,J87,L87)</f>
        <v>7174.3</v>
      </c>
      <c r="G87" s="70">
        <v>4685</v>
      </c>
      <c r="H87" s="68">
        <v>5342.1</v>
      </c>
      <c r="I87" s="68">
        <v>0</v>
      </c>
      <c r="J87" s="68">
        <v>1832.2</v>
      </c>
      <c r="K87" s="68">
        <v>0</v>
      </c>
      <c r="L87" s="68">
        <v>0</v>
      </c>
      <c r="M87" s="69" t="s">
        <v>438</v>
      </c>
    </row>
    <row r="88" spans="1:13" s="63" customFormat="1" ht="21" customHeight="1" x14ac:dyDescent="0.25">
      <c r="A88" s="168">
        <v>8</v>
      </c>
      <c r="B88" s="160" t="s">
        <v>285</v>
      </c>
      <c r="C88" s="158" t="s">
        <v>366</v>
      </c>
      <c r="D88" s="81" t="s">
        <v>320</v>
      </c>
      <c r="E88" s="68">
        <f>E89+E90+E91+E92</f>
        <v>12672.4</v>
      </c>
      <c r="F88" s="68">
        <f t="shared" ref="F88:L88" si="45">F89+F90+F91+F92</f>
        <v>6659.3</v>
      </c>
      <c r="G88" s="68">
        <f t="shared" si="45"/>
        <v>2022.4</v>
      </c>
      <c r="H88" s="68">
        <f t="shared" si="45"/>
        <v>2080</v>
      </c>
      <c r="I88" s="68">
        <f t="shared" si="45"/>
        <v>10650</v>
      </c>
      <c r="J88" s="68">
        <f t="shared" si="45"/>
        <v>2207.1999999999998</v>
      </c>
      <c r="K88" s="68">
        <f t="shared" si="45"/>
        <v>0</v>
      </c>
      <c r="L88" s="68">
        <f t="shared" si="45"/>
        <v>2372.1</v>
      </c>
      <c r="M88" s="69"/>
    </row>
    <row r="89" spans="1:13" s="63" customFormat="1" ht="29.25" customHeight="1" x14ac:dyDescent="0.25">
      <c r="A89" s="168"/>
      <c r="B89" s="160"/>
      <c r="C89" s="158"/>
      <c r="D89" s="65" t="s">
        <v>21</v>
      </c>
      <c r="E89" s="68">
        <f t="shared" ref="E89" si="46">SUM(G89,I89,K89)</f>
        <v>2022.4</v>
      </c>
      <c r="F89" s="68">
        <f t="shared" ref="F89" si="47">SUM(H89,J89,L89)</f>
        <v>2080</v>
      </c>
      <c r="G89" s="68">
        <v>2022.4</v>
      </c>
      <c r="H89" s="68">
        <v>2080</v>
      </c>
      <c r="I89" s="70">
        <v>0</v>
      </c>
      <c r="J89" s="68">
        <v>0</v>
      </c>
      <c r="K89" s="68">
        <v>0</v>
      </c>
      <c r="L89" s="68">
        <v>0</v>
      </c>
      <c r="M89" s="69" t="s">
        <v>437</v>
      </c>
    </row>
    <row r="90" spans="1:13" s="63" customFormat="1" ht="63" customHeight="1" x14ac:dyDescent="0.25">
      <c r="A90" s="168"/>
      <c r="B90" s="160"/>
      <c r="C90" s="158"/>
      <c r="D90" s="65" t="s">
        <v>363</v>
      </c>
      <c r="E90" s="68">
        <f>SUM(G90,I90,K90)</f>
        <v>1120</v>
      </c>
      <c r="F90" s="68">
        <f t="shared" ref="F90:F91" si="48">SUM(H90,J90,L90)</f>
        <v>1120</v>
      </c>
      <c r="G90" s="68">
        <v>0</v>
      </c>
      <c r="H90" s="68">
        <v>0</v>
      </c>
      <c r="I90" s="70">
        <v>1120</v>
      </c>
      <c r="J90" s="68">
        <v>1120</v>
      </c>
      <c r="K90" s="68">
        <v>0</v>
      </c>
      <c r="L90" s="68">
        <v>0</v>
      </c>
      <c r="M90" s="69" t="s">
        <v>601</v>
      </c>
    </row>
    <row r="91" spans="1:13" s="63" customFormat="1" ht="107.25" customHeight="1" x14ac:dyDescent="0.25">
      <c r="A91" s="168"/>
      <c r="B91" s="160"/>
      <c r="C91" s="158"/>
      <c r="D91" s="65" t="s">
        <v>546</v>
      </c>
      <c r="E91" s="68">
        <v>4770</v>
      </c>
      <c r="F91" s="68">
        <f t="shared" si="48"/>
        <v>687.3</v>
      </c>
      <c r="G91" s="68">
        <v>0</v>
      </c>
      <c r="H91" s="68">
        <v>0</v>
      </c>
      <c r="I91" s="70">
        <v>4770</v>
      </c>
      <c r="J91" s="68">
        <v>174.4</v>
      </c>
      <c r="K91" s="68">
        <v>0</v>
      </c>
      <c r="L91" s="68">
        <v>512.9</v>
      </c>
      <c r="M91" s="69" t="s">
        <v>602</v>
      </c>
    </row>
    <row r="92" spans="1:13" s="63" customFormat="1" ht="30" x14ac:dyDescent="0.25">
      <c r="A92" s="169"/>
      <c r="B92" s="170"/>
      <c r="C92" s="174"/>
      <c r="D92" s="65" t="s">
        <v>616</v>
      </c>
      <c r="E92" s="68">
        <f>SUM(G92,I92,K92)</f>
        <v>4760</v>
      </c>
      <c r="F92" s="68">
        <f t="shared" ref="F92" si="49">SUM(H92,J92,L92)</f>
        <v>2772</v>
      </c>
      <c r="G92" s="68">
        <v>0</v>
      </c>
      <c r="H92" s="68">
        <v>0</v>
      </c>
      <c r="I92" s="70">
        <v>4760</v>
      </c>
      <c r="J92" s="68">
        <v>912.8</v>
      </c>
      <c r="K92" s="68">
        <v>0</v>
      </c>
      <c r="L92" s="68">
        <v>1859.2</v>
      </c>
      <c r="M92" s="69" t="s">
        <v>712</v>
      </c>
    </row>
    <row r="93" spans="1:13" s="64" customFormat="1" x14ac:dyDescent="0.25">
      <c r="A93" s="162"/>
      <c r="B93" s="164"/>
      <c r="C93" s="165"/>
      <c r="D93" s="81" t="s">
        <v>320</v>
      </c>
      <c r="E93" s="84">
        <f t="shared" ref="E93:L93" si="50">SUM(E49,E55,E61,E67,E73,E78,E83,E88)</f>
        <v>1427456.2999999998</v>
      </c>
      <c r="F93" s="84">
        <f t="shared" si="50"/>
        <v>565208.4</v>
      </c>
      <c r="G93" s="84">
        <f t="shared" si="50"/>
        <v>965977.89999999991</v>
      </c>
      <c r="H93" s="84">
        <f t="shared" si="50"/>
        <v>359764.89999999997</v>
      </c>
      <c r="I93" s="84">
        <f t="shared" si="50"/>
        <v>460213.40000000008</v>
      </c>
      <c r="J93" s="84">
        <f t="shared" si="50"/>
        <v>201461.40000000002</v>
      </c>
      <c r="K93" s="84">
        <f t="shared" si="50"/>
        <v>1265</v>
      </c>
      <c r="L93" s="84">
        <f t="shared" si="50"/>
        <v>3982.1</v>
      </c>
      <c r="M93" s="126"/>
    </row>
    <row r="94" spans="1:13" s="64" customFormat="1" x14ac:dyDescent="0.25">
      <c r="A94" s="163"/>
      <c r="B94" s="161"/>
      <c r="C94" s="163"/>
      <c r="D94" s="81" t="s">
        <v>21</v>
      </c>
      <c r="E94" s="84">
        <f t="shared" ref="E94:L95" si="51">E51+E56+E62+E68+E74+E79+E84+E89</f>
        <v>397211.9</v>
      </c>
      <c r="F94" s="84">
        <f t="shared" si="51"/>
        <v>326212.40000000002</v>
      </c>
      <c r="G94" s="84">
        <f t="shared" si="51"/>
        <v>280839.90000000002</v>
      </c>
      <c r="H94" s="84">
        <f t="shared" si="51"/>
        <v>243666.19999999998</v>
      </c>
      <c r="I94" s="84">
        <f t="shared" si="51"/>
        <v>115107</v>
      </c>
      <c r="J94" s="84">
        <f t="shared" si="51"/>
        <v>81281.2</v>
      </c>
      <c r="K94" s="84">
        <f t="shared" si="51"/>
        <v>1265</v>
      </c>
      <c r="L94" s="84">
        <f t="shared" si="51"/>
        <v>1265</v>
      </c>
      <c r="M94" s="126"/>
    </row>
    <row r="95" spans="1:13" s="64" customFormat="1" x14ac:dyDescent="0.25">
      <c r="A95" s="163"/>
      <c r="B95" s="161"/>
      <c r="C95" s="163"/>
      <c r="D95" s="81" t="s">
        <v>363</v>
      </c>
      <c r="E95" s="84">
        <f t="shared" si="51"/>
        <v>311108.40000000002</v>
      </c>
      <c r="F95" s="84">
        <f t="shared" si="51"/>
        <v>119689.30000000002</v>
      </c>
      <c r="G95" s="84">
        <f t="shared" si="51"/>
        <v>204054</v>
      </c>
      <c r="H95" s="84">
        <f t="shared" si="51"/>
        <v>92710.2</v>
      </c>
      <c r="I95" s="84">
        <f t="shared" si="51"/>
        <v>107054.39999999999</v>
      </c>
      <c r="J95" s="84">
        <f t="shared" si="51"/>
        <v>26979.1</v>
      </c>
      <c r="K95" s="84">
        <f t="shared" si="51"/>
        <v>0</v>
      </c>
      <c r="L95" s="84">
        <f t="shared" si="51"/>
        <v>0</v>
      </c>
      <c r="M95" s="126"/>
    </row>
    <row r="96" spans="1:13" s="64" customFormat="1" x14ac:dyDescent="0.25">
      <c r="A96" s="163"/>
      <c r="B96" s="161"/>
      <c r="C96" s="163"/>
      <c r="D96" s="81" t="s">
        <v>546</v>
      </c>
      <c r="E96" s="84">
        <f>E53+E58+E64+E70+E76+E81+E86+E91</f>
        <v>506613.3</v>
      </c>
      <c r="F96" s="84">
        <f t="shared" ref="F96:L96" si="52">F53+F58+F64+F70+F76+F81+F86+F91</f>
        <v>55270.400000000009</v>
      </c>
      <c r="G96" s="84">
        <f t="shared" si="52"/>
        <v>347516</v>
      </c>
      <c r="H96" s="84">
        <f t="shared" si="52"/>
        <v>11571.400000000001</v>
      </c>
      <c r="I96" s="84">
        <f t="shared" si="52"/>
        <v>159097.29999999999</v>
      </c>
      <c r="J96" s="84">
        <f t="shared" si="52"/>
        <v>43186.1</v>
      </c>
      <c r="K96" s="84">
        <f t="shared" si="52"/>
        <v>0</v>
      </c>
      <c r="L96" s="84">
        <f t="shared" si="52"/>
        <v>512.9</v>
      </c>
      <c r="M96" s="126"/>
    </row>
    <row r="97" spans="1:13" s="64" customFormat="1" x14ac:dyDescent="0.25">
      <c r="A97" s="163"/>
      <c r="B97" s="161"/>
      <c r="C97" s="163"/>
      <c r="D97" s="81" t="s">
        <v>616</v>
      </c>
      <c r="E97" s="84">
        <f>E54+E59+E65+E71+E77+E82+E87+E92</f>
        <v>212522.7</v>
      </c>
      <c r="F97" s="84">
        <f t="shared" ref="F97:L97" si="53">F54+F59+F65+F71+F77+F82+F87+F92</f>
        <v>64036.3</v>
      </c>
      <c r="G97" s="84">
        <f t="shared" si="53"/>
        <v>133568</v>
      </c>
      <c r="H97" s="84">
        <f t="shared" si="53"/>
        <v>11817.1</v>
      </c>
      <c r="I97" s="84">
        <f t="shared" si="53"/>
        <v>78954.7</v>
      </c>
      <c r="J97" s="84">
        <f t="shared" si="53"/>
        <v>50015</v>
      </c>
      <c r="K97" s="84">
        <f t="shared" si="53"/>
        <v>0</v>
      </c>
      <c r="L97" s="84">
        <f t="shared" si="53"/>
        <v>2204.1999999999998</v>
      </c>
      <c r="M97" s="126"/>
    </row>
    <row r="98" spans="1:13" s="67" customFormat="1" ht="15.75" customHeight="1" x14ac:dyDescent="0.25">
      <c r="A98" s="165" t="s">
        <v>286</v>
      </c>
      <c r="B98" s="165"/>
      <c r="C98" s="165"/>
      <c r="D98" s="165"/>
      <c r="E98" s="165"/>
      <c r="F98" s="165"/>
      <c r="G98" s="165"/>
      <c r="H98" s="165"/>
      <c r="I98" s="165"/>
      <c r="J98" s="165"/>
      <c r="K98" s="165"/>
      <c r="L98" s="165"/>
      <c r="M98" s="165"/>
    </row>
    <row r="99" spans="1:13" s="67" customFormat="1" ht="165" x14ac:dyDescent="0.25">
      <c r="A99" s="158">
        <v>1</v>
      </c>
      <c r="B99" s="158" t="s">
        <v>288</v>
      </c>
      <c r="C99" s="158" t="s">
        <v>264</v>
      </c>
      <c r="D99" s="65" t="s">
        <v>363</v>
      </c>
      <c r="E99" s="83">
        <f>SUM(G99,I99,K99)</f>
        <v>20000</v>
      </c>
      <c r="F99" s="83">
        <f t="shared" ref="F99" si="54">H99+J99</f>
        <v>0</v>
      </c>
      <c r="G99" s="83">
        <v>18000</v>
      </c>
      <c r="H99" s="83">
        <v>0</v>
      </c>
      <c r="I99" s="83">
        <v>2000</v>
      </c>
      <c r="J99" s="83">
        <v>0</v>
      </c>
      <c r="K99" s="83">
        <v>0</v>
      </c>
      <c r="L99" s="83">
        <v>0</v>
      </c>
      <c r="M99" s="122" t="s">
        <v>368</v>
      </c>
    </row>
    <row r="100" spans="1:13" s="67" customFormat="1" ht="45" x14ac:dyDescent="0.25">
      <c r="A100" s="158"/>
      <c r="B100" s="158"/>
      <c r="C100" s="158"/>
      <c r="D100" s="65" t="s">
        <v>546</v>
      </c>
      <c r="E100" s="83">
        <v>100000</v>
      </c>
      <c r="F100" s="83">
        <v>0</v>
      </c>
      <c r="G100" s="83">
        <v>100000</v>
      </c>
      <c r="H100" s="83">
        <v>0</v>
      </c>
      <c r="I100" s="83">
        <v>0</v>
      </c>
      <c r="J100" s="83">
        <v>0</v>
      </c>
      <c r="K100" s="83">
        <v>0</v>
      </c>
      <c r="L100" s="83">
        <v>0</v>
      </c>
      <c r="M100" s="122" t="s">
        <v>548</v>
      </c>
    </row>
    <row r="101" spans="1:13" s="67" customFormat="1" ht="42" customHeight="1" x14ac:dyDescent="0.25">
      <c r="A101" s="174"/>
      <c r="B101" s="174"/>
      <c r="C101" s="174"/>
      <c r="D101" s="65" t="s">
        <v>616</v>
      </c>
      <c r="E101" s="83">
        <v>230000</v>
      </c>
      <c r="F101" s="83">
        <v>0</v>
      </c>
      <c r="G101" s="83">
        <v>230000</v>
      </c>
      <c r="H101" s="83">
        <v>0</v>
      </c>
      <c r="I101" s="83">
        <v>0</v>
      </c>
      <c r="J101" s="83">
        <v>0</v>
      </c>
      <c r="K101" s="83">
        <v>0</v>
      </c>
      <c r="L101" s="83">
        <v>0</v>
      </c>
      <c r="M101" s="69" t="s">
        <v>435</v>
      </c>
    </row>
    <row r="102" spans="1:13" s="67" customFormat="1" ht="25.5" customHeight="1" x14ac:dyDescent="0.25">
      <c r="A102" s="76"/>
      <c r="B102" s="76"/>
      <c r="C102" s="76"/>
      <c r="D102" s="81" t="s">
        <v>320</v>
      </c>
      <c r="E102" s="84">
        <f t="shared" ref="E102:L102" si="55">SUM(E99,E100,E101,)</f>
        <v>350000</v>
      </c>
      <c r="F102" s="84">
        <f t="shared" si="55"/>
        <v>0</v>
      </c>
      <c r="G102" s="84">
        <f t="shared" si="55"/>
        <v>348000</v>
      </c>
      <c r="H102" s="84">
        <f t="shared" si="55"/>
        <v>0</v>
      </c>
      <c r="I102" s="84">
        <f t="shared" si="55"/>
        <v>2000</v>
      </c>
      <c r="J102" s="84">
        <f t="shared" si="55"/>
        <v>0</v>
      </c>
      <c r="K102" s="84">
        <f t="shared" si="55"/>
        <v>0</v>
      </c>
      <c r="L102" s="84">
        <f t="shared" si="55"/>
        <v>0</v>
      </c>
      <c r="M102" s="126"/>
    </row>
    <row r="103" spans="1:13" s="67" customFormat="1" ht="16.5" customHeight="1" x14ac:dyDescent="0.25">
      <c r="A103" s="165" t="s">
        <v>287</v>
      </c>
      <c r="B103" s="165"/>
      <c r="C103" s="165"/>
      <c r="D103" s="165"/>
      <c r="E103" s="165"/>
      <c r="F103" s="165"/>
      <c r="G103" s="165"/>
      <c r="H103" s="165"/>
      <c r="I103" s="165"/>
      <c r="J103" s="165"/>
      <c r="K103" s="165"/>
      <c r="L103" s="165"/>
      <c r="M103" s="165"/>
    </row>
    <row r="104" spans="1:13" s="67" customFormat="1" x14ac:dyDescent="0.25">
      <c r="A104" s="183" t="s">
        <v>266</v>
      </c>
      <c r="B104" s="171" t="s">
        <v>289</v>
      </c>
      <c r="C104" s="158" t="s">
        <v>366</v>
      </c>
      <c r="D104" s="81" t="s">
        <v>320</v>
      </c>
      <c r="E104" s="68">
        <f>SUM(E105:E108)</f>
        <v>84322.7</v>
      </c>
      <c r="F104" s="68">
        <f t="shared" ref="F104:L104" si="56">SUM(F105:F108)</f>
        <v>34691.440000000002</v>
      </c>
      <c r="G104" s="68">
        <f t="shared" si="56"/>
        <v>55920</v>
      </c>
      <c r="H104" s="68">
        <f t="shared" si="56"/>
        <v>9572.5</v>
      </c>
      <c r="I104" s="68">
        <f t="shared" si="56"/>
        <v>28402.7</v>
      </c>
      <c r="J104" s="68">
        <f t="shared" si="56"/>
        <v>25072</v>
      </c>
      <c r="K104" s="68">
        <f t="shared" si="56"/>
        <v>0</v>
      </c>
      <c r="L104" s="68">
        <f t="shared" si="56"/>
        <v>46.94</v>
      </c>
      <c r="M104" s="69"/>
    </row>
    <row r="105" spans="1:13" s="67" customFormat="1" ht="24" customHeight="1" x14ac:dyDescent="0.25">
      <c r="A105" s="168"/>
      <c r="B105" s="171"/>
      <c r="C105" s="158"/>
      <c r="D105" s="65" t="s">
        <v>21</v>
      </c>
      <c r="E105" s="66">
        <f>SUM(G105,I105,K105)</f>
        <v>12356.7</v>
      </c>
      <c r="F105" s="66">
        <f t="shared" ref="F105" si="57">SUM(H105,J105,L105)</f>
        <v>11699.2</v>
      </c>
      <c r="G105" s="85">
        <v>5960</v>
      </c>
      <c r="H105" s="85">
        <v>5302.5</v>
      </c>
      <c r="I105" s="85">
        <v>6396.7</v>
      </c>
      <c r="J105" s="85">
        <v>6396.7</v>
      </c>
      <c r="K105" s="85">
        <v>0</v>
      </c>
      <c r="L105" s="85">
        <v>0</v>
      </c>
      <c r="M105" s="69" t="s">
        <v>441</v>
      </c>
    </row>
    <row r="106" spans="1:13" s="67" customFormat="1" ht="170.25" customHeight="1" x14ac:dyDescent="0.25">
      <c r="A106" s="168"/>
      <c r="B106" s="171"/>
      <c r="C106" s="158"/>
      <c r="D106" s="65" t="s">
        <v>363</v>
      </c>
      <c r="E106" s="66">
        <v>17015</v>
      </c>
      <c r="F106" s="68">
        <v>7445</v>
      </c>
      <c r="G106" s="70">
        <v>10170</v>
      </c>
      <c r="H106" s="70">
        <v>600</v>
      </c>
      <c r="I106" s="70">
        <v>6845</v>
      </c>
      <c r="J106" s="68">
        <v>6845</v>
      </c>
      <c r="K106" s="68">
        <v>0</v>
      </c>
      <c r="L106" s="68">
        <v>0</v>
      </c>
      <c r="M106" s="69" t="s">
        <v>442</v>
      </c>
    </row>
    <row r="107" spans="1:13" s="67" customFormat="1" ht="180" x14ac:dyDescent="0.25">
      <c r="A107" s="168"/>
      <c r="B107" s="171"/>
      <c r="C107" s="158"/>
      <c r="D107" s="65" t="s">
        <v>546</v>
      </c>
      <c r="E107" s="66">
        <v>20414</v>
      </c>
      <c r="F107" s="68">
        <f t="shared" ref="E107:F119" si="58">SUM(H107,J107,L107)</f>
        <v>8841</v>
      </c>
      <c r="G107" s="70">
        <v>13090</v>
      </c>
      <c r="H107" s="70">
        <v>3170</v>
      </c>
      <c r="I107" s="70">
        <v>7324</v>
      </c>
      <c r="J107" s="68">
        <v>5671</v>
      </c>
      <c r="K107" s="68">
        <v>0</v>
      </c>
      <c r="L107" s="68">
        <v>0</v>
      </c>
      <c r="M107" s="69" t="s">
        <v>567</v>
      </c>
    </row>
    <row r="108" spans="1:13" s="67" customFormat="1" ht="180" x14ac:dyDescent="0.25">
      <c r="A108" s="169"/>
      <c r="B108" s="172"/>
      <c r="C108" s="174"/>
      <c r="D108" s="65" t="s">
        <v>616</v>
      </c>
      <c r="E108" s="66">
        <v>34537</v>
      </c>
      <c r="F108" s="68">
        <v>6706.24</v>
      </c>
      <c r="G108" s="70">
        <v>26700</v>
      </c>
      <c r="H108" s="70">
        <v>500</v>
      </c>
      <c r="I108" s="70">
        <v>7837</v>
      </c>
      <c r="J108" s="68">
        <v>6159.3</v>
      </c>
      <c r="K108" s="68">
        <v>0</v>
      </c>
      <c r="L108" s="68">
        <v>46.94</v>
      </c>
      <c r="M108" s="69" t="s">
        <v>653</v>
      </c>
    </row>
    <row r="109" spans="1:13" s="67" customFormat="1" ht="25.5" customHeight="1" x14ac:dyDescent="0.25">
      <c r="A109" s="183" t="s">
        <v>290</v>
      </c>
      <c r="B109" s="171" t="s">
        <v>291</v>
      </c>
      <c r="C109" s="158" t="s">
        <v>366</v>
      </c>
      <c r="D109" s="81" t="s">
        <v>320</v>
      </c>
      <c r="E109" s="66">
        <f>SUM(E110:E113)</f>
        <v>27672.3</v>
      </c>
      <c r="F109" s="66">
        <f t="shared" ref="F109:L109" si="59">SUM(F110:F113)</f>
        <v>21431.089999999997</v>
      </c>
      <c r="G109" s="66">
        <f t="shared" si="59"/>
        <v>16230</v>
      </c>
      <c r="H109" s="66">
        <f t="shared" si="59"/>
        <v>3650</v>
      </c>
      <c r="I109" s="66">
        <f t="shared" si="59"/>
        <v>11442.3</v>
      </c>
      <c r="J109" s="66">
        <f t="shared" si="59"/>
        <v>14791.800000000001</v>
      </c>
      <c r="K109" s="66">
        <f t="shared" si="59"/>
        <v>0</v>
      </c>
      <c r="L109" s="66">
        <f t="shared" si="59"/>
        <v>2989.29</v>
      </c>
      <c r="M109" s="124"/>
    </row>
    <row r="110" spans="1:13" s="67" customFormat="1" ht="17.25" customHeight="1" x14ac:dyDescent="0.25">
      <c r="A110" s="168"/>
      <c r="B110" s="171"/>
      <c r="C110" s="158"/>
      <c r="D110" s="65" t="s">
        <v>21</v>
      </c>
      <c r="E110" s="68">
        <f t="shared" si="58"/>
        <v>5656.3</v>
      </c>
      <c r="F110" s="68">
        <f t="shared" si="58"/>
        <v>5146.3</v>
      </c>
      <c r="G110" s="85">
        <v>1010</v>
      </c>
      <c r="H110" s="85">
        <v>500</v>
      </c>
      <c r="I110" s="85">
        <v>4646.3</v>
      </c>
      <c r="J110" s="85">
        <v>4646.3</v>
      </c>
      <c r="K110" s="85">
        <v>0</v>
      </c>
      <c r="L110" s="85">
        <v>0</v>
      </c>
      <c r="M110" s="124" t="s">
        <v>438</v>
      </c>
    </row>
    <row r="111" spans="1:13" s="67" customFormat="1" x14ac:dyDescent="0.25">
      <c r="A111" s="168"/>
      <c r="B111" s="171"/>
      <c r="C111" s="158"/>
      <c r="D111" s="65" t="s">
        <v>363</v>
      </c>
      <c r="E111" s="68">
        <v>11016</v>
      </c>
      <c r="F111" s="68">
        <v>4346</v>
      </c>
      <c r="G111" s="85">
        <v>8720</v>
      </c>
      <c r="H111" s="85">
        <v>2050</v>
      </c>
      <c r="I111" s="85">
        <v>2296</v>
      </c>
      <c r="J111" s="85">
        <v>2296</v>
      </c>
      <c r="K111" s="85">
        <v>0</v>
      </c>
      <c r="L111" s="85">
        <v>0</v>
      </c>
      <c r="M111" s="124" t="s">
        <v>438</v>
      </c>
    </row>
    <row r="112" spans="1:13" s="67" customFormat="1" x14ac:dyDescent="0.25">
      <c r="A112" s="168"/>
      <c r="B112" s="171"/>
      <c r="C112" s="158"/>
      <c r="D112" s="65" t="s">
        <v>546</v>
      </c>
      <c r="E112" s="68">
        <v>5000</v>
      </c>
      <c r="F112" s="68">
        <f t="shared" si="58"/>
        <v>2352.9</v>
      </c>
      <c r="G112" s="72">
        <v>3000</v>
      </c>
      <c r="H112" s="72">
        <v>188</v>
      </c>
      <c r="I112" s="72">
        <v>2000</v>
      </c>
      <c r="J112" s="66">
        <v>2164.9</v>
      </c>
      <c r="K112" s="66">
        <v>0</v>
      </c>
      <c r="L112" s="66">
        <v>0</v>
      </c>
      <c r="M112" s="124" t="s">
        <v>438</v>
      </c>
    </row>
    <row r="113" spans="1:13" s="67" customFormat="1" ht="333" customHeight="1" x14ac:dyDescent="0.25">
      <c r="A113" s="169"/>
      <c r="B113" s="172"/>
      <c r="C113" s="174"/>
      <c r="D113" s="65" t="s">
        <v>616</v>
      </c>
      <c r="E113" s="68">
        <f t="shared" ref="E113:F113" si="60">SUM(G113,I113,K113)</f>
        <v>6000</v>
      </c>
      <c r="F113" s="68">
        <f t="shared" si="60"/>
        <v>9585.89</v>
      </c>
      <c r="G113" s="72">
        <v>3500</v>
      </c>
      <c r="H113" s="72">
        <v>912</v>
      </c>
      <c r="I113" s="72">
        <v>2500</v>
      </c>
      <c r="J113" s="66">
        <v>5684.6</v>
      </c>
      <c r="K113" s="66">
        <v>0</v>
      </c>
      <c r="L113" s="66">
        <v>2989.29</v>
      </c>
      <c r="M113" s="124" t="s">
        <v>654</v>
      </c>
    </row>
    <row r="114" spans="1:13" s="67" customFormat="1" ht="15" customHeight="1" x14ac:dyDescent="0.25">
      <c r="A114" s="183" t="s">
        <v>292</v>
      </c>
      <c r="B114" s="171" t="s">
        <v>293</v>
      </c>
      <c r="C114" s="158" t="s">
        <v>366</v>
      </c>
      <c r="D114" s="81" t="s">
        <v>320</v>
      </c>
      <c r="E114" s="68">
        <f>SUM(E115:E118)</f>
        <v>5774</v>
      </c>
      <c r="F114" s="68">
        <f t="shared" ref="F114:L114" si="61">SUM(F115:F118)</f>
        <v>11027.8</v>
      </c>
      <c r="G114" s="68">
        <f t="shared" si="61"/>
        <v>0</v>
      </c>
      <c r="H114" s="68">
        <f t="shared" si="61"/>
        <v>90</v>
      </c>
      <c r="I114" s="68">
        <f t="shared" si="61"/>
        <v>5774</v>
      </c>
      <c r="J114" s="68">
        <f t="shared" si="61"/>
        <v>9299.4</v>
      </c>
      <c r="K114" s="68">
        <f t="shared" si="61"/>
        <v>0</v>
      </c>
      <c r="L114" s="68">
        <f t="shared" si="61"/>
        <v>1638.4</v>
      </c>
      <c r="M114" s="80"/>
    </row>
    <row r="115" spans="1:13" s="67" customFormat="1" x14ac:dyDescent="0.25">
      <c r="A115" s="168"/>
      <c r="B115" s="171"/>
      <c r="C115" s="158"/>
      <c r="D115" s="65" t="s">
        <v>443</v>
      </c>
      <c r="E115" s="66">
        <f t="shared" si="58"/>
        <v>1300</v>
      </c>
      <c r="F115" s="66">
        <f t="shared" ref="F115" si="62">SUM(H115,J115)</f>
        <v>1248.5999999999999</v>
      </c>
      <c r="G115" s="85">
        <v>0</v>
      </c>
      <c r="H115" s="85">
        <v>0</v>
      </c>
      <c r="I115" s="85">
        <v>1300</v>
      </c>
      <c r="J115" s="85">
        <v>1248.5999999999999</v>
      </c>
      <c r="K115" s="85">
        <v>0</v>
      </c>
      <c r="L115" s="85">
        <v>0</v>
      </c>
      <c r="M115" s="126" t="s">
        <v>438</v>
      </c>
    </row>
    <row r="116" spans="1:13" s="67" customFormat="1" x14ac:dyDescent="0.25">
      <c r="A116" s="168"/>
      <c r="B116" s="171"/>
      <c r="C116" s="158"/>
      <c r="D116" s="65" t="s">
        <v>363</v>
      </c>
      <c r="E116" s="66">
        <f t="shared" si="58"/>
        <v>1391</v>
      </c>
      <c r="F116" s="66">
        <v>1391</v>
      </c>
      <c r="G116" s="66">
        <v>0</v>
      </c>
      <c r="H116" s="66">
        <v>0</v>
      </c>
      <c r="I116" s="66">
        <v>1391</v>
      </c>
      <c r="J116" s="66">
        <v>1391</v>
      </c>
      <c r="K116" s="66">
        <v>0</v>
      </c>
      <c r="L116" s="66">
        <v>0</v>
      </c>
      <c r="M116" s="126" t="s">
        <v>438</v>
      </c>
    </row>
    <row r="117" spans="1:13" s="67" customFormat="1" ht="78" customHeight="1" x14ac:dyDescent="0.25">
      <c r="A117" s="168"/>
      <c r="B117" s="171"/>
      <c r="C117" s="158"/>
      <c r="D117" s="65" t="s">
        <v>546</v>
      </c>
      <c r="E117" s="66">
        <f t="shared" si="58"/>
        <v>1490</v>
      </c>
      <c r="F117" s="68">
        <f t="shared" si="58"/>
        <v>4266.2</v>
      </c>
      <c r="G117" s="66">
        <v>0</v>
      </c>
      <c r="H117" s="66">
        <v>0</v>
      </c>
      <c r="I117" s="66">
        <v>1490</v>
      </c>
      <c r="J117" s="66">
        <v>4266.2</v>
      </c>
      <c r="K117" s="66">
        <v>0</v>
      </c>
      <c r="L117" s="66">
        <v>0</v>
      </c>
      <c r="M117" s="126" t="s">
        <v>568</v>
      </c>
    </row>
    <row r="118" spans="1:13" s="67" customFormat="1" ht="120" x14ac:dyDescent="0.25">
      <c r="A118" s="169"/>
      <c r="B118" s="172"/>
      <c r="C118" s="174"/>
      <c r="D118" s="65" t="s">
        <v>616</v>
      </c>
      <c r="E118" s="66">
        <f t="shared" ref="E118" si="63">SUM(G118,I118,K118)</f>
        <v>1593</v>
      </c>
      <c r="F118" s="68">
        <f t="shared" ref="F118" si="64">SUM(H118,J118,L118)</f>
        <v>4122</v>
      </c>
      <c r="G118" s="66">
        <v>0</v>
      </c>
      <c r="H118" s="66">
        <v>90</v>
      </c>
      <c r="I118" s="66">
        <v>1593</v>
      </c>
      <c r="J118" s="66">
        <v>2393.6</v>
      </c>
      <c r="K118" s="66">
        <v>0</v>
      </c>
      <c r="L118" s="66">
        <v>1638.4</v>
      </c>
      <c r="M118" s="126" t="s">
        <v>655</v>
      </c>
    </row>
    <row r="119" spans="1:13" s="67" customFormat="1" x14ac:dyDescent="0.25">
      <c r="A119" s="183" t="s">
        <v>278</v>
      </c>
      <c r="B119" s="171" t="s">
        <v>294</v>
      </c>
      <c r="C119" s="158" t="s">
        <v>366</v>
      </c>
      <c r="D119" s="65" t="s">
        <v>546</v>
      </c>
      <c r="E119" s="66">
        <f t="shared" si="58"/>
        <v>1142</v>
      </c>
      <c r="F119" s="66">
        <f t="shared" si="58"/>
        <v>1141.9000000000001</v>
      </c>
      <c r="G119" s="68">
        <v>0</v>
      </c>
      <c r="H119" s="68">
        <v>0</v>
      </c>
      <c r="I119" s="70">
        <v>1142</v>
      </c>
      <c r="J119" s="68">
        <v>1141.9000000000001</v>
      </c>
      <c r="K119" s="68">
        <v>0</v>
      </c>
      <c r="L119" s="68">
        <v>0</v>
      </c>
      <c r="M119" s="69" t="s">
        <v>438</v>
      </c>
    </row>
    <row r="120" spans="1:13" s="67" customFormat="1" x14ac:dyDescent="0.25">
      <c r="A120" s="169"/>
      <c r="B120" s="172"/>
      <c r="C120" s="174"/>
      <c r="D120" s="65" t="s">
        <v>616</v>
      </c>
      <c r="E120" s="66">
        <v>1523.8</v>
      </c>
      <c r="F120" s="66">
        <v>1523.8</v>
      </c>
      <c r="G120" s="68">
        <v>90</v>
      </c>
      <c r="H120" s="68">
        <v>90</v>
      </c>
      <c r="I120" s="70">
        <v>1248</v>
      </c>
      <c r="J120" s="68">
        <v>1248</v>
      </c>
      <c r="K120" s="68">
        <v>185.8</v>
      </c>
      <c r="L120" s="68">
        <v>185.8</v>
      </c>
      <c r="M120" s="69" t="s">
        <v>438</v>
      </c>
    </row>
    <row r="121" spans="1:13" s="67" customFormat="1" ht="30" x14ac:dyDescent="0.25">
      <c r="A121" s="146" t="s">
        <v>297</v>
      </c>
      <c r="B121" s="147" t="s">
        <v>661</v>
      </c>
      <c r="C121" s="46" t="s">
        <v>366</v>
      </c>
      <c r="D121" s="65" t="s">
        <v>616</v>
      </c>
      <c r="E121" s="66">
        <v>0</v>
      </c>
      <c r="F121" s="66">
        <v>0</v>
      </c>
      <c r="G121" s="68">
        <v>0</v>
      </c>
      <c r="H121" s="68">
        <v>0</v>
      </c>
      <c r="I121" s="70">
        <v>0</v>
      </c>
      <c r="J121" s="68">
        <v>0</v>
      </c>
      <c r="K121" s="68">
        <v>0</v>
      </c>
      <c r="L121" s="68">
        <v>0</v>
      </c>
      <c r="M121" s="69"/>
    </row>
    <row r="122" spans="1:13" s="67" customFormat="1" ht="21.75" customHeight="1" x14ac:dyDescent="0.25">
      <c r="A122" s="183" t="s">
        <v>295</v>
      </c>
      <c r="B122" s="171" t="s">
        <v>296</v>
      </c>
      <c r="C122" s="173" t="s">
        <v>366</v>
      </c>
      <c r="D122" s="73" t="s">
        <v>320</v>
      </c>
      <c r="E122" s="66">
        <f>SUM(E123:E125)</f>
        <v>750</v>
      </c>
      <c r="F122" s="66">
        <f t="shared" ref="F122:L122" si="65">SUM(F123:F125)</f>
        <v>593.9</v>
      </c>
      <c r="G122" s="66">
        <f t="shared" si="65"/>
        <v>675</v>
      </c>
      <c r="H122" s="66">
        <f t="shared" si="65"/>
        <v>0</v>
      </c>
      <c r="I122" s="66">
        <f t="shared" si="65"/>
        <v>75</v>
      </c>
      <c r="J122" s="66">
        <f t="shared" si="65"/>
        <v>388.5</v>
      </c>
      <c r="K122" s="66">
        <f t="shared" si="65"/>
        <v>0</v>
      </c>
      <c r="L122" s="66">
        <f t="shared" si="65"/>
        <v>205.4</v>
      </c>
      <c r="M122" s="69"/>
    </row>
    <row r="123" spans="1:13" s="67" customFormat="1" ht="60" x14ac:dyDescent="0.25">
      <c r="A123" s="168"/>
      <c r="B123" s="171"/>
      <c r="C123" s="158"/>
      <c r="D123" s="65" t="s">
        <v>363</v>
      </c>
      <c r="E123" s="66">
        <f t="shared" ref="E123" si="66">SUM(G123,I123,K123)</f>
        <v>200</v>
      </c>
      <c r="F123" s="66">
        <f t="shared" ref="F123" si="67">SUM(H123,J123)</f>
        <v>20</v>
      </c>
      <c r="G123" s="70">
        <v>180</v>
      </c>
      <c r="H123" s="70">
        <v>0</v>
      </c>
      <c r="I123" s="70">
        <v>20</v>
      </c>
      <c r="J123" s="68">
        <v>20</v>
      </c>
      <c r="K123" s="68">
        <v>0</v>
      </c>
      <c r="L123" s="68">
        <v>0</v>
      </c>
      <c r="M123" s="69" t="s">
        <v>444</v>
      </c>
    </row>
    <row r="124" spans="1:13" s="67" customFormat="1" ht="60" x14ac:dyDescent="0.25">
      <c r="A124" s="168"/>
      <c r="B124" s="171"/>
      <c r="C124" s="158"/>
      <c r="D124" s="65" t="s">
        <v>546</v>
      </c>
      <c r="E124" s="66">
        <v>250</v>
      </c>
      <c r="F124" s="66">
        <f t="shared" ref="F124" si="68">SUM(H124,J124,L124)</f>
        <v>117.4</v>
      </c>
      <c r="G124" s="70">
        <v>225</v>
      </c>
      <c r="H124" s="70">
        <v>0</v>
      </c>
      <c r="I124" s="70">
        <v>25</v>
      </c>
      <c r="J124" s="68">
        <v>117.4</v>
      </c>
      <c r="K124" s="68">
        <v>0</v>
      </c>
      <c r="L124" s="68">
        <v>0</v>
      </c>
      <c r="M124" s="69" t="s">
        <v>444</v>
      </c>
    </row>
    <row r="125" spans="1:13" s="67" customFormat="1" ht="60" x14ac:dyDescent="0.25">
      <c r="A125" s="169"/>
      <c r="B125" s="172"/>
      <c r="C125" s="174"/>
      <c r="D125" s="65" t="s">
        <v>616</v>
      </c>
      <c r="E125" s="66">
        <f t="shared" ref="E125" si="69">SUM(G125,I125,K125)</f>
        <v>300</v>
      </c>
      <c r="F125" s="66">
        <f t="shared" ref="F125" si="70">SUM(H125,J125,L125)</f>
        <v>456.5</v>
      </c>
      <c r="G125" s="70">
        <v>270</v>
      </c>
      <c r="H125" s="70">
        <v>0</v>
      </c>
      <c r="I125" s="70">
        <v>30</v>
      </c>
      <c r="J125" s="68">
        <v>251.1</v>
      </c>
      <c r="K125" s="68">
        <v>0</v>
      </c>
      <c r="L125" s="68">
        <v>205.4</v>
      </c>
      <c r="M125" s="69" t="s">
        <v>656</v>
      </c>
    </row>
    <row r="126" spans="1:13" s="67" customFormat="1" x14ac:dyDescent="0.25">
      <c r="A126" s="168"/>
      <c r="B126" s="171"/>
      <c r="C126" s="158"/>
      <c r="D126" s="81" t="s">
        <v>320</v>
      </c>
      <c r="E126" s="74">
        <f t="shared" ref="E126:L126" si="71">SUM(E104,E109,E114,E122,)</f>
        <v>118519</v>
      </c>
      <c r="F126" s="74">
        <f t="shared" si="71"/>
        <v>67744.23</v>
      </c>
      <c r="G126" s="74">
        <f t="shared" si="71"/>
        <v>72825</v>
      </c>
      <c r="H126" s="74">
        <f t="shared" si="71"/>
        <v>13312.5</v>
      </c>
      <c r="I126" s="74">
        <f t="shared" si="71"/>
        <v>45694</v>
      </c>
      <c r="J126" s="74">
        <f t="shared" si="71"/>
        <v>49551.700000000004</v>
      </c>
      <c r="K126" s="74">
        <f t="shared" si="71"/>
        <v>0</v>
      </c>
      <c r="L126" s="74">
        <f t="shared" si="71"/>
        <v>4880.03</v>
      </c>
      <c r="M126" s="69"/>
    </row>
    <row r="127" spans="1:13" s="67" customFormat="1" x14ac:dyDescent="0.25">
      <c r="A127" s="168"/>
      <c r="B127" s="160"/>
      <c r="C127" s="166"/>
      <c r="D127" s="81" t="s">
        <v>21</v>
      </c>
      <c r="E127" s="74">
        <f t="shared" ref="E127:L127" si="72">SUM(E105,E110,E115,)</f>
        <v>19313</v>
      </c>
      <c r="F127" s="74">
        <f t="shared" si="72"/>
        <v>18094.099999999999</v>
      </c>
      <c r="G127" s="74">
        <f t="shared" si="72"/>
        <v>6970</v>
      </c>
      <c r="H127" s="74">
        <f t="shared" si="72"/>
        <v>5802.5</v>
      </c>
      <c r="I127" s="74">
        <f t="shared" si="72"/>
        <v>12343</v>
      </c>
      <c r="J127" s="74">
        <f t="shared" si="72"/>
        <v>12291.6</v>
      </c>
      <c r="K127" s="74">
        <f t="shared" si="72"/>
        <v>0</v>
      </c>
      <c r="L127" s="74">
        <f t="shared" si="72"/>
        <v>0</v>
      </c>
      <c r="M127" s="69"/>
    </row>
    <row r="128" spans="1:13" s="67" customFormat="1" x14ac:dyDescent="0.25">
      <c r="A128" s="168"/>
      <c r="B128" s="160"/>
      <c r="C128" s="166"/>
      <c r="D128" s="81" t="s">
        <v>363</v>
      </c>
      <c r="E128" s="74">
        <f t="shared" ref="E128:L128" si="73">SUM(E106,E111,E123,E116)</f>
        <v>29622</v>
      </c>
      <c r="F128" s="74">
        <f t="shared" si="73"/>
        <v>13202</v>
      </c>
      <c r="G128" s="74">
        <f t="shared" si="73"/>
        <v>19070</v>
      </c>
      <c r="H128" s="74">
        <f t="shared" si="73"/>
        <v>2650</v>
      </c>
      <c r="I128" s="74">
        <f t="shared" si="73"/>
        <v>10552</v>
      </c>
      <c r="J128" s="74">
        <f t="shared" si="73"/>
        <v>10552</v>
      </c>
      <c r="K128" s="74">
        <f t="shared" si="73"/>
        <v>0</v>
      </c>
      <c r="L128" s="74">
        <f t="shared" si="73"/>
        <v>0</v>
      </c>
      <c r="M128" s="69"/>
    </row>
    <row r="129" spans="1:13" s="67" customFormat="1" ht="14.25" customHeight="1" x14ac:dyDescent="0.25">
      <c r="A129" s="168"/>
      <c r="B129" s="160"/>
      <c r="C129" s="166"/>
      <c r="D129" s="81" t="s">
        <v>546</v>
      </c>
      <c r="E129" s="74">
        <f t="shared" ref="E129:L130" si="74">SUM(E107,E112,E124,E117)</f>
        <v>27154</v>
      </c>
      <c r="F129" s="74">
        <f t="shared" si="74"/>
        <v>15577.5</v>
      </c>
      <c r="G129" s="74">
        <f t="shared" si="74"/>
        <v>16315</v>
      </c>
      <c r="H129" s="74">
        <f t="shared" si="74"/>
        <v>3358</v>
      </c>
      <c r="I129" s="74">
        <f t="shared" si="74"/>
        <v>10839</v>
      </c>
      <c r="J129" s="74">
        <f t="shared" si="74"/>
        <v>12219.5</v>
      </c>
      <c r="K129" s="74">
        <f t="shared" si="74"/>
        <v>0</v>
      </c>
      <c r="L129" s="74">
        <f t="shared" si="74"/>
        <v>0</v>
      </c>
      <c r="M129" s="126"/>
    </row>
    <row r="130" spans="1:13" s="67" customFormat="1" ht="14.25" customHeight="1" x14ac:dyDescent="0.25">
      <c r="A130" s="169"/>
      <c r="B130" s="170"/>
      <c r="C130" s="167"/>
      <c r="D130" s="81" t="s">
        <v>616</v>
      </c>
      <c r="E130" s="74">
        <f t="shared" si="74"/>
        <v>42430</v>
      </c>
      <c r="F130" s="74">
        <f t="shared" si="74"/>
        <v>20870.629999999997</v>
      </c>
      <c r="G130" s="74">
        <f t="shared" si="74"/>
        <v>30470</v>
      </c>
      <c r="H130" s="74">
        <f t="shared" si="74"/>
        <v>1502</v>
      </c>
      <c r="I130" s="74">
        <f t="shared" si="74"/>
        <v>11960</v>
      </c>
      <c r="J130" s="74">
        <f t="shared" si="74"/>
        <v>14488.600000000002</v>
      </c>
      <c r="K130" s="74">
        <f t="shared" si="74"/>
        <v>0</v>
      </c>
      <c r="L130" s="74">
        <f t="shared" si="74"/>
        <v>4880.0300000000007</v>
      </c>
      <c r="M130" s="126"/>
    </row>
    <row r="131" spans="1:13" s="67" customFormat="1" ht="15" customHeight="1" x14ac:dyDescent="0.25">
      <c r="A131" s="165" t="s">
        <v>445</v>
      </c>
      <c r="B131" s="165"/>
      <c r="C131" s="165"/>
      <c r="D131" s="165"/>
      <c r="E131" s="165"/>
      <c r="F131" s="165"/>
      <c r="G131" s="165"/>
      <c r="H131" s="165"/>
      <c r="I131" s="165"/>
      <c r="J131" s="165"/>
      <c r="K131" s="165"/>
      <c r="L131" s="165"/>
      <c r="M131" s="165"/>
    </row>
    <row r="132" spans="1:13" s="67" customFormat="1" x14ac:dyDescent="0.25">
      <c r="A132" s="168">
        <v>1</v>
      </c>
      <c r="B132" s="171" t="s">
        <v>338</v>
      </c>
      <c r="C132" s="173" t="s">
        <v>366</v>
      </c>
      <c r="D132" s="81" t="s">
        <v>320</v>
      </c>
      <c r="E132" s="66">
        <f>SUM(E133:E136)</f>
        <v>330</v>
      </c>
      <c r="F132" s="66">
        <f t="shared" ref="F132:L132" si="75">SUM(F133:F136)</f>
        <v>1017.1</v>
      </c>
      <c r="G132" s="66">
        <f t="shared" si="75"/>
        <v>0</v>
      </c>
      <c r="H132" s="66">
        <f t="shared" si="75"/>
        <v>0</v>
      </c>
      <c r="I132" s="66">
        <f t="shared" si="75"/>
        <v>330</v>
      </c>
      <c r="J132" s="66">
        <f t="shared" si="75"/>
        <v>1017.1</v>
      </c>
      <c r="K132" s="66">
        <f t="shared" si="75"/>
        <v>0</v>
      </c>
      <c r="L132" s="66">
        <f t="shared" si="75"/>
        <v>0</v>
      </c>
      <c r="M132" s="126"/>
    </row>
    <row r="133" spans="1:13" s="67" customFormat="1" x14ac:dyDescent="0.25">
      <c r="A133" s="168"/>
      <c r="B133" s="171"/>
      <c r="C133" s="158"/>
      <c r="D133" s="65" t="s">
        <v>21</v>
      </c>
      <c r="E133" s="72">
        <f t="shared" ref="E133" si="76">SUM(G133,I133,K133)</f>
        <v>40</v>
      </c>
      <c r="F133" s="66">
        <f t="shared" ref="F133:F138" si="77">SUM(H133,J133,L133)</f>
        <v>40</v>
      </c>
      <c r="G133" s="66">
        <v>0</v>
      </c>
      <c r="H133" s="66">
        <v>0</v>
      </c>
      <c r="I133" s="72">
        <v>40</v>
      </c>
      <c r="J133" s="72">
        <v>40</v>
      </c>
      <c r="K133" s="66">
        <v>0</v>
      </c>
      <c r="L133" s="66">
        <v>0</v>
      </c>
      <c r="M133" s="126" t="s">
        <v>438</v>
      </c>
    </row>
    <row r="134" spans="1:13" s="67" customFormat="1" ht="210.75" customHeight="1" x14ac:dyDescent="0.25">
      <c r="A134" s="168"/>
      <c r="B134" s="171"/>
      <c r="C134" s="158"/>
      <c r="D134" s="65" t="s">
        <v>363</v>
      </c>
      <c r="E134" s="72">
        <v>80</v>
      </c>
      <c r="F134" s="66">
        <f t="shared" si="77"/>
        <v>80</v>
      </c>
      <c r="G134" s="66">
        <v>0</v>
      </c>
      <c r="H134" s="66">
        <v>0</v>
      </c>
      <c r="I134" s="72">
        <v>80</v>
      </c>
      <c r="J134" s="72">
        <v>80</v>
      </c>
      <c r="K134" s="66">
        <v>0</v>
      </c>
      <c r="L134" s="66">
        <v>0</v>
      </c>
      <c r="M134" s="126" t="s">
        <v>451</v>
      </c>
    </row>
    <row r="135" spans="1:13" s="67" customFormat="1" ht="229.5" customHeight="1" x14ac:dyDescent="0.25">
      <c r="A135" s="168"/>
      <c r="B135" s="171"/>
      <c r="C135" s="158"/>
      <c r="D135" s="65" t="s">
        <v>546</v>
      </c>
      <c r="E135" s="66">
        <v>100</v>
      </c>
      <c r="F135" s="66">
        <f t="shared" si="77"/>
        <v>557.70000000000005</v>
      </c>
      <c r="G135" s="66">
        <v>0</v>
      </c>
      <c r="H135" s="66">
        <v>0</v>
      </c>
      <c r="I135" s="66">
        <v>100</v>
      </c>
      <c r="J135" s="66">
        <v>557.70000000000005</v>
      </c>
      <c r="K135" s="66">
        <v>0</v>
      </c>
      <c r="L135" s="66">
        <v>0</v>
      </c>
      <c r="M135" s="126" t="s">
        <v>569</v>
      </c>
    </row>
    <row r="136" spans="1:13" s="67" customFormat="1" ht="105" customHeight="1" x14ac:dyDescent="0.25">
      <c r="A136" s="169"/>
      <c r="B136" s="172"/>
      <c r="C136" s="174"/>
      <c r="D136" s="65" t="s">
        <v>616</v>
      </c>
      <c r="E136" s="66">
        <f t="shared" ref="E136" si="78">SUM(G136,I136,K136)</f>
        <v>110</v>
      </c>
      <c r="F136" s="66">
        <f t="shared" si="77"/>
        <v>339.4</v>
      </c>
      <c r="G136" s="66">
        <v>0</v>
      </c>
      <c r="H136" s="66">
        <v>0</v>
      </c>
      <c r="I136" s="66">
        <v>110</v>
      </c>
      <c r="J136" s="66">
        <v>339.4</v>
      </c>
      <c r="K136" s="66">
        <v>0</v>
      </c>
      <c r="L136" s="66">
        <v>0</v>
      </c>
      <c r="M136" s="126" t="s">
        <v>657</v>
      </c>
    </row>
    <row r="137" spans="1:13" s="67" customFormat="1" x14ac:dyDescent="0.25">
      <c r="A137" s="168">
        <v>2</v>
      </c>
      <c r="B137" s="171" t="s">
        <v>446</v>
      </c>
      <c r="C137" s="173" t="s">
        <v>366</v>
      </c>
      <c r="D137" s="81" t="s">
        <v>320</v>
      </c>
      <c r="E137" s="86">
        <f t="shared" ref="E137:L137" si="79">SUM(E138:E141)</f>
        <v>519.79999999999995</v>
      </c>
      <c r="F137" s="86">
        <f t="shared" si="79"/>
        <v>1241.3</v>
      </c>
      <c r="G137" s="86">
        <f t="shared" si="79"/>
        <v>0</v>
      </c>
      <c r="H137" s="86">
        <f t="shared" si="79"/>
        <v>0</v>
      </c>
      <c r="I137" s="86">
        <f t="shared" si="79"/>
        <v>519.79999999999995</v>
      </c>
      <c r="J137" s="86">
        <f t="shared" si="79"/>
        <v>1241.3</v>
      </c>
      <c r="K137" s="86">
        <f t="shared" si="79"/>
        <v>0</v>
      </c>
      <c r="L137" s="86">
        <f t="shared" si="79"/>
        <v>0</v>
      </c>
      <c r="M137" s="126"/>
    </row>
    <row r="138" spans="1:13" s="67" customFormat="1" x14ac:dyDescent="0.25">
      <c r="A138" s="168"/>
      <c r="B138" s="171"/>
      <c r="C138" s="158"/>
      <c r="D138" s="65" t="s">
        <v>21</v>
      </c>
      <c r="E138" s="72">
        <f t="shared" ref="E138" si="80">SUM(G138,I138,K138)</f>
        <v>101.2</v>
      </c>
      <c r="F138" s="66">
        <f t="shared" si="77"/>
        <v>101.2</v>
      </c>
      <c r="G138" s="66">
        <v>0</v>
      </c>
      <c r="H138" s="66">
        <v>0</v>
      </c>
      <c r="I138" s="72">
        <v>101.2</v>
      </c>
      <c r="J138" s="66">
        <v>101.2</v>
      </c>
      <c r="K138" s="66">
        <v>0</v>
      </c>
      <c r="L138" s="66">
        <v>0</v>
      </c>
      <c r="M138" s="126" t="s">
        <v>438</v>
      </c>
    </row>
    <row r="139" spans="1:13" s="67" customFormat="1" ht="75" x14ac:dyDescent="0.25">
      <c r="A139" s="168"/>
      <c r="B139" s="171"/>
      <c r="C139" s="158"/>
      <c r="D139" s="65" t="s">
        <v>363</v>
      </c>
      <c r="E139" s="66">
        <f t="shared" ref="E139:F141" si="81">SUM(G139,I139,K139)</f>
        <v>111.2</v>
      </c>
      <c r="F139" s="66">
        <f t="shared" si="81"/>
        <v>111.2</v>
      </c>
      <c r="G139" s="66">
        <v>0</v>
      </c>
      <c r="H139" s="66">
        <v>0</v>
      </c>
      <c r="I139" s="66">
        <v>111.2</v>
      </c>
      <c r="J139" s="66">
        <v>111.2</v>
      </c>
      <c r="K139" s="66">
        <v>0</v>
      </c>
      <c r="L139" s="66">
        <v>0</v>
      </c>
      <c r="M139" s="126" t="s">
        <v>452</v>
      </c>
    </row>
    <row r="140" spans="1:13" s="67" customFormat="1" ht="90" x14ac:dyDescent="0.25">
      <c r="A140" s="168"/>
      <c r="B140" s="171"/>
      <c r="C140" s="158"/>
      <c r="D140" s="65" t="s">
        <v>546</v>
      </c>
      <c r="E140" s="66">
        <v>146.19999999999999</v>
      </c>
      <c r="F140" s="66">
        <f t="shared" ref="F140" si="82">SUM(H140,J140,L140)</f>
        <v>696.8</v>
      </c>
      <c r="G140" s="66">
        <v>0</v>
      </c>
      <c r="H140" s="66">
        <v>0</v>
      </c>
      <c r="I140" s="66">
        <v>146.19999999999999</v>
      </c>
      <c r="J140" s="66">
        <v>696.8</v>
      </c>
      <c r="K140" s="66">
        <v>0</v>
      </c>
      <c r="L140" s="66">
        <v>0</v>
      </c>
      <c r="M140" s="126" t="s">
        <v>658</v>
      </c>
    </row>
    <row r="141" spans="1:13" s="67" customFormat="1" ht="120" x14ac:dyDescent="0.25">
      <c r="A141" s="169"/>
      <c r="B141" s="172"/>
      <c r="C141" s="174"/>
      <c r="D141" s="65" t="s">
        <v>616</v>
      </c>
      <c r="E141" s="66">
        <f t="shared" si="81"/>
        <v>161.19999999999999</v>
      </c>
      <c r="F141" s="66">
        <f t="shared" si="81"/>
        <v>332.1</v>
      </c>
      <c r="G141" s="66">
        <v>0</v>
      </c>
      <c r="H141" s="66">
        <v>0</v>
      </c>
      <c r="I141" s="66">
        <v>161.19999999999999</v>
      </c>
      <c r="J141" s="66">
        <v>332.1</v>
      </c>
      <c r="K141" s="66">
        <v>0</v>
      </c>
      <c r="L141" s="66">
        <v>0</v>
      </c>
      <c r="M141" s="126" t="s">
        <v>659</v>
      </c>
    </row>
    <row r="142" spans="1:13" s="67" customFormat="1" x14ac:dyDescent="0.25">
      <c r="A142" s="168">
        <v>3</v>
      </c>
      <c r="B142" s="171" t="s">
        <v>339</v>
      </c>
      <c r="C142" s="173" t="s">
        <v>366</v>
      </c>
      <c r="D142" s="81" t="s">
        <v>320</v>
      </c>
      <c r="E142" s="86">
        <f t="shared" ref="E142:J142" si="83">SUM(E143:E146)</f>
        <v>365</v>
      </c>
      <c r="F142" s="86">
        <f t="shared" si="83"/>
        <v>3692.4</v>
      </c>
      <c r="G142" s="86">
        <f t="shared" si="83"/>
        <v>0</v>
      </c>
      <c r="H142" s="86">
        <f t="shared" si="83"/>
        <v>0</v>
      </c>
      <c r="I142" s="86">
        <f t="shared" si="83"/>
        <v>365</v>
      </c>
      <c r="J142" s="86">
        <f t="shared" si="83"/>
        <v>3692.4</v>
      </c>
      <c r="K142" s="86">
        <f t="shared" ref="K142:L142" si="84">SUM(K143:K145)</f>
        <v>0</v>
      </c>
      <c r="L142" s="86">
        <f t="shared" si="84"/>
        <v>0</v>
      </c>
      <c r="M142" s="126"/>
    </row>
    <row r="143" spans="1:13" s="67" customFormat="1" x14ac:dyDescent="0.25">
      <c r="A143" s="168"/>
      <c r="B143" s="171"/>
      <c r="C143" s="158"/>
      <c r="D143" s="65" t="s">
        <v>21</v>
      </c>
      <c r="E143" s="72">
        <f t="shared" ref="E143:F143" si="85">SUM(G143,I143,K143)</f>
        <v>60</v>
      </c>
      <c r="F143" s="66">
        <f t="shared" si="85"/>
        <v>60</v>
      </c>
      <c r="G143" s="66">
        <v>0</v>
      </c>
      <c r="H143" s="66">
        <v>0</v>
      </c>
      <c r="I143" s="72">
        <v>60</v>
      </c>
      <c r="J143" s="72">
        <v>60</v>
      </c>
      <c r="K143" s="66">
        <v>0</v>
      </c>
      <c r="L143" s="66">
        <v>0</v>
      </c>
      <c r="M143" s="126" t="s">
        <v>438</v>
      </c>
    </row>
    <row r="144" spans="1:13" s="67" customFormat="1" ht="120" x14ac:dyDescent="0.25">
      <c r="A144" s="168"/>
      <c r="B144" s="171"/>
      <c r="C144" s="158"/>
      <c r="D144" s="65" t="s">
        <v>363</v>
      </c>
      <c r="E144" s="66">
        <f t="shared" ref="E144:F146" si="86">SUM(G144,I144,K144)</f>
        <v>75</v>
      </c>
      <c r="F144" s="66">
        <f t="shared" si="86"/>
        <v>75</v>
      </c>
      <c r="G144" s="66">
        <v>0</v>
      </c>
      <c r="H144" s="66">
        <v>0</v>
      </c>
      <c r="I144" s="66">
        <v>75</v>
      </c>
      <c r="J144" s="66">
        <v>75</v>
      </c>
      <c r="K144" s="66">
        <v>0</v>
      </c>
      <c r="L144" s="66">
        <v>0</v>
      </c>
      <c r="M144" s="126" t="s">
        <v>453</v>
      </c>
    </row>
    <row r="145" spans="1:13" s="67" customFormat="1" ht="195" x14ac:dyDescent="0.25">
      <c r="A145" s="168"/>
      <c r="B145" s="171"/>
      <c r="C145" s="158"/>
      <c r="D145" s="65" t="s">
        <v>546</v>
      </c>
      <c r="E145" s="66">
        <v>110</v>
      </c>
      <c r="F145" s="66">
        <f t="shared" ref="F145:F150" si="87">SUM(H145,J145,L145)</f>
        <v>744</v>
      </c>
      <c r="G145" s="66">
        <v>0</v>
      </c>
      <c r="H145" s="66">
        <v>0</v>
      </c>
      <c r="I145" s="66">
        <v>110</v>
      </c>
      <c r="J145" s="66">
        <v>744</v>
      </c>
      <c r="K145" s="66">
        <v>0</v>
      </c>
      <c r="L145" s="66">
        <v>0</v>
      </c>
      <c r="M145" s="126" t="s">
        <v>570</v>
      </c>
    </row>
    <row r="146" spans="1:13" s="67" customFormat="1" ht="105" x14ac:dyDescent="0.25">
      <c r="A146" s="169"/>
      <c r="B146" s="172"/>
      <c r="C146" s="174"/>
      <c r="D146" s="65" t="s">
        <v>616</v>
      </c>
      <c r="E146" s="66">
        <f t="shared" si="86"/>
        <v>120</v>
      </c>
      <c r="F146" s="66">
        <f t="shared" si="87"/>
        <v>2813.4</v>
      </c>
      <c r="G146" s="66">
        <v>0</v>
      </c>
      <c r="H146" s="66">
        <v>0</v>
      </c>
      <c r="I146" s="66">
        <v>120</v>
      </c>
      <c r="J146" s="66">
        <v>2813.4</v>
      </c>
      <c r="K146" s="66">
        <v>0</v>
      </c>
      <c r="L146" s="66">
        <v>0</v>
      </c>
      <c r="M146" s="126" t="s">
        <v>660</v>
      </c>
    </row>
    <row r="147" spans="1:13" s="67" customFormat="1" x14ac:dyDescent="0.25">
      <c r="A147" s="168">
        <v>4</v>
      </c>
      <c r="B147" s="171" t="s">
        <v>340</v>
      </c>
      <c r="C147" s="173" t="s">
        <v>366</v>
      </c>
      <c r="D147" s="81" t="s">
        <v>320</v>
      </c>
      <c r="E147" s="86">
        <f t="shared" ref="E147:J147" si="88">SUM(E148:E151)</f>
        <v>7717.2</v>
      </c>
      <c r="F147" s="86">
        <f t="shared" si="88"/>
        <v>9141.7000000000007</v>
      </c>
      <c r="G147" s="86">
        <f t="shared" si="88"/>
        <v>0</v>
      </c>
      <c r="H147" s="86">
        <f t="shared" si="88"/>
        <v>0</v>
      </c>
      <c r="I147" s="86">
        <f t="shared" si="88"/>
        <v>7717.2</v>
      </c>
      <c r="J147" s="86">
        <f t="shared" si="88"/>
        <v>9141.7000000000007</v>
      </c>
      <c r="K147" s="86">
        <f t="shared" ref="K147:L147" si="89">SUM(K148:K150)</f>
        <v>0</v>
      </c>
      <c r="L147" s="86">
        <f t="shared" si="89"/>
        <v>0</v>
      </c>
      <c r="M147" s="126"/>
    </row>
    <row r="148" spans="1:13" s="67" customFormat="1" ht="27.75" customHeight="1" x14ac:dyDescent="0.25">
      <c r="A148" s="168"/>
      <c r="B148" s="171"/>
      <c r="C148" s="158"/>
      <c r="D148" s="65" t="s">
        <v>21</v>
      </c>
      <c r="E148" s="66">
        <f t="shared" ref="E148" si="90">SUM(G148,I148,K148)</f>
        <v>1779.3</v>
      </c>
      <c r="F148" s="66">
        <f t="shared" si="87"/>
        <v>1779.3</v>
      </c>
      <c r="G148" s="66">
        <v>0</v>
      </c>
      <c r="H148" s="66">
        <v>0</v>
      </c>
      <c r="I148" s="66">
        <v>1779.3</v>
      </c>
      <c r="J148" s="66">
        <v>1779.3</v>
      </c>
      <c r="K148" s="66">
        <v>0</v>
      </c>
      <c r="L148" s="66">
        <v>0</v>
      </c>
      <c r="M148" s="126" t="s">
        <v>438</v>
      </c>
    </row>
    <row r="149" spans="1:13" s="67" customFormat="1" ht="45" x14ac:dyDescent="0.25">
      <c r="A149" s="168"/>
      <c r="B149" s="171"/>
      <c r="C149" s="158"/>
      <c r="D149" s="65" t="s">
        <v>363</v>
      </c>
      <c r="E149" s="86">
        <f t="shared" ref="E149" si="91">SUM(G149,I149,K149)</f>
        <v>1879.3</v>
      </c>
      <c r="F149" s="86">
        <f t="shared" si="87"/>
        <v>1561</v>
      </c>
      <c r="G149" s="86">
        <v>0</v>
      </c>
      <c r="H149" s="86">
        <v>0</v>
      </c>
      <c r="I149" s="86">
        <v>1879.3</v>
      </c>
      <c r="J149" s="86">
        <v>1561</v>
      </c>
      <c r="K149" s="86">
        <v>0</v>
      </c>
      <c r="L149" s="86">
        <v>0</v>
      </c>
      <c r="M149" s="126" t="s">
        <v>448</v>
      </c>
    </row>
    <row r="150" spans="1:13" s="67" customFormat="1" ht="35.25" customHeight="1" x14ac:dyDescent="0.25">
      <c r="A150" s="168"/>
      <c r="B150" s="171"/>
      <c r="C150" s="158"/>
      <c r="D150" s="65" t="s">
        <v>546</v>
      </c>
      <c r="E150" s="86">
        <v>1979.3</v>
      </c>
      <c r="F150" s="86">
        <f t="shared" si="87"/>
        <v>3908</v>
      </c>
      <c r="G150" s="86">
        <v>0</v>
      </c>
      <c r="H150" s="86">
        <v>0</v>
      </c>
      <c r="I150" s="86">
        <v>1979.3</v>
      </c>
      <c r="J150" s="86">
        <v>3908</v>
      </c>
      <c r="K150" s="86">
        <v>0</v>
      </c>
      <c r="L150" s="86">
        <v>0</v>
      </c>
      <c r="M150" s="126" t="s">
        <v>438</v>
      </c>
    </row>
    <row r="151" spans="1:13" s="67" customFormat="1" ht="31.5" customHeight="1" x14ac:dyDescent="0.25">
      <c r="A151" s="169"/>
      <c r="B151" s="172"/>
      <c r="C151" s="174"/>
      <c r="D151" s="65" t="s">
        <v>616</v>
      </c>
      <c r="E151" s="86">
        <f t="shared" ref="E151" si="92">SUM(G151,I151,K151)</f>
        <v>2079.3000000000002</v>
      </c>
      <c r="F151" s="86">
        <f t="shared" ref="F151" si="93">SUM(H151,J151,L151)</f>
        <v>1893.4</v>
      </c>
      <c r="G151" s="86">
        <v>0</v>
      </c>
      <c r="H151" s="86">
        <v>0</v>
      </c>
      <c r="I151" s="86">
        <v>2079.3000000000002</v>
      </c>
      <c r="J151" s="86">
        <v>1893.4</v>
      </c>
      <c r="K151" s="86">
        <v>0</v>
      </c>
      <c r="L151" s="86">
        <v>0</v>
      </c>
      <c r="M151" s="126" t="s">
        <v>438</v>
      </c>
    </row>
    <row r="152" spans="1:13" s="67" customFormat="1" x14ac:dyDescent="0.25">
      <c r="A152" s="168">
        <v>5</v>
      </c>
      <c r="B152" s="171" t="s">
        <v>447</v>
      </c>
      <c r="C152" s="173" t="s">
        <v>366</v>
      </c>
      <c r="D152" s="81" t="s">
        <v>320</v>
      </c>
      <c r="E152" s="86">
        <f>SUM(E153:E156)</f>
        <v>3784</v>
      </c>
      <c r="F152" s="86">
        <f t="shared" ref="F152:L152" si="94">SUM(F153:F156)</f>
        <v>946</v>
      </c>
      <c r="G152" s="86">
        <f t="shared" si="94"/>
        <v>2648.8</v>
      </c>
      <c r="H152" s="86">
        <f t="shared" si="94"/>
        <v>662.2</v>
      </c>
      <c r="I152" s="86">
        <f t="shared" si="94"/>
        <v>1135.2</v>
      </c>
      <c r="J152" s="86">
        <f t="shared" si="94"/>
        <v>283.8</v>
      </c>
      <c r="K152" s="86">
        <f t="shared" si="94"/>
        <v>0</v>
      </c>
      <c r="L152" s="86">
        <f t="shared" si="94"/>
        <v>0</v>
      </c>
      <c r="M152" s="126"/>
    </row>
    <row r="153" spans="1:13" s="67" customFormat="1" ht="195.75" customHeight="1" x14ac:dyDescent="0.25">
      <c r="A153" s="168"/>
      <c r="B153" s="171"/>
      <c r="C153" s="158"/>
      <c r="D153" s="65" t="s">
        <v>21</v>
      </c>
      <c r="E153" s="66">
        <f t="shared" ref="E153" si="95">SUM(G153,I153,K153)</f>
        <v>946</v>
      </c>
      <c r="F153" s="66">
        <f>SUM(H153,J153)</f>
        <v>946</v>
      </c>
      <c r="G153" s="72">
        <v>662.2</v>
      </c>
      <c r="H153" s="66">
        <v>662.2</v>
      </c>
      <c r="I153" s="72">
        <v>283.8</v>
      </c>
      <c r="J153" s="66">
        <v>283.8</v>
      </c>
      <c r="K153" s="66">
        <v>0</v>
      </c>
      <c r="L153" s="66">
        <v>0</v>
      </c>
      <c r="M153" s="126" t="s">
        <v>450</v>
      </c>
    </row>
    <row r="154" spans="1:13" s="67" customFormat="1" ht="67.5" customHeight="1" x14ac:dyDescent="0.25">
      <c r="A154" s="168"/>
      <c r="B154" s="171"/>
      <c r="C154" s="158"/>
      <c r="D154" s="65" t="s">
        <v>363</v>
      </c>
      <c r="E154" s="68">
        <f t="shared" ref="E154" si="96">SUM(G154,I154,K154)</f>
        <v>946</v>
      </c>
      <c r="F154" s="66">
        <f>SUM(H154,J154)</f>
        <v>0</v>
      </c>
      <c r="G154" s="72">
        <v>662.2</v>
      </c>
      <c r="H154" s="66">
        <v>0</v>
      </c>
      <c r="I154" s="72">
        <v>283.8</v>
      </c>
      <c r="J154" s="66">
        <v>0</v>
      </c>
      <c r="K154" s="66">
        <v>0</v>
      </c>
      <c r="L154" s="66">
        <v>0</v>
      </c>
      <c r="M154" s="69" t="s">
        <v>435</v>
      </c>
    </row>
    <row r="155" spans="1:13" s="67" customFormat="1" ht="124.5" customHeight="1" x14ac:dyDescent="0.25">
      <c r="A155" s="168"/>
      <c r="B155" s="171"/>
      <c r="C155" s="158"/>
      <c r="D155" s="65" t="s">
        <v>546</v>
      </c>
      <c r="E155" s="68">
        <f>SUM(G155,I155,K155)</f>
        <v>946</v>
      </c>
      <c r="F155" s="66">
        <f>SUM(H155,J155)</f>
        <v>0</v>
      </c>
      <c r="G155" s="72">
        <v>662.2</v>
      </c>
      <c r="H155" s="66">
        <v>0</v>
      </c>
      <c r="I155" s="72">
        <v>283.8</v>
      </c>
      <c r="J155" s="66">
        <v>0</v>
      </c>
      <c r="K155" s="66">
        <v>0</v>
      </c>
      <c r="L155" s="66">
        <v>0</v>
      </c>
      <c r="M155" s="69" t="s">
        <v>561</v>
      </c>
    </row>
    <row r="156" spans="1:13" s="67" customFormat="1" ht="69.75" customHeight="1" x14ac:dyDescent="0.25">
      <c r="A156" s="126"/>
      <c r="B156" s="122"/>
      <c r="C156" s="125"/>
      <c r="D156" s="65" t="s">
        <v>616</v>
      </c>
      <c r="E156" s="66">
        <f t="shared" ref="E156" si="97">SUM(G156,I156,K156)</f>
        <v>946</v>
      </c>
      <c r="F156" s="66">
        <f>SUM(H156,J156)</f>
        <v>0</v>
      </c>
      <c r="G156" s="72">
        <v>662.2</v>
      </c>
      <c r="H156" s="66">
        <v>0</v>
      </c>
      <c r="I156" s="72">
        <v>283.8</v>
      </c>
      <c r="J156" s="66">
        <v>0</v>
      </c>
      <c r="K156" s="66">
        <v>0</v>
      </c>
      <c r="L156" s="66">
        <v>0</v>
      </c>
      <c r="M156" s="69" t="s">
        <v>435</v>
      </c>
    </row>
    <row r="157" spans="1:13" s="67" customFormat="1" x14ac:dyDescent="0.25">
      <c r="A157" s="168"/>
      <c r="B157" s="168"/>
      <c r="C157" s="168"/>
      <c r="D157" s="81" t="s">
        <v>320</v>
      </c>
      <c r="E157" s="87">
        <f>SUM(G157,I157,K157)</f>
        <v>12716</v>
      </c>
      <c r="F157" s="87">
        <f>SUM(F132,F137,F142,F147,F152,)</f>
        <v>16038.5</v>
      </c>
      <c r="G157" s="87">
        <f t="shared" ref="G157:L157" si="98">SUM(G132,G137,G142,G147,G152,)</f>
        <v>2648.8</v>
      </c>
      <c r="H157" s="87">
        <f t="shared" si="98"/>
        <v>662.2</v>
      </c>
      <c r="I157" s="87">
        <f t="shared" si="98"/>
        <v>10067.200000000001</v>
      </c>
      <c r="J157" s="87">
        <f t="shared" si="98"/>
        <v>15376.3</v>
      </c>
      <c r="K157" s="87">
        <f t="shared" si="98"/>
        <v>0</v>
      </c>
      <c r="L157" s="87">
        <f t="shared" si="98"/>
        <v>0</v>
      </c>
      <c r="M157" s="126"/>
    </row>
    <row r="158" spans="1:13" s="67" customFormat="1" x14ac:dyDescent="0.25">
      <c r="A158" s="168"/>
      <c r="B158" s="168"/>
      <c r="C158" s="168"/>
      <c r="D158" s="81" t="s">
        <v>21</v>
      </c>
      <c r="E158" s="87">
        <f>SUM(E133,E138,E143,E148,E153,)</f>
        <v>2926.5</v>
      </c>
      <c r="F158" s="87">
        <f t="shared" ref="F158:L158" si="99">SUM(F133,F138,F143,F148,F153,)</f>
        <v>2926.5</v>
      </c>
      <c r="G158" s="87">
        <f t="shared" si="99"/>
        <v>662.2</v>
      </c>
      <c r="H158" s="87">
        <f t="shared" si="99"/>
        <v>662.2</v>
      </c>
      <c r="I158" s="87">
        <f t="shared" si="99"/>
        <v>2264.3000000000002</v>
      </c>
      <c r="J158" s="87">
        <f t="shared" si="99"/>
        <v>2264.3000000000002</v>
      </c>
      <c r="K158" s="87">
        <f t="shared" si="99"/>
        <v>0</v>
      </c>
      <c r="L158" s="87">
        <f t="shared" si="99"/>
        <v>0</v>
      </c>
      <c r="M158" s="126"/>
    </row>
    <row r="159" spans="1:13" s="67" customFormat="1" x14ac:dyDescent="0.25">
      <c r="A159" s="168"/>
      <c r="B159" s="168"/>
      <c r="C159" s="168"/>
      <c r="D159" s="81" t="s">
        <v>363</v>
      </c>
      <c r="E159" s="87">
        <f>SUM(E134,E139,E144,E149,E154,)</f>
        <v>3091.5</v>
      </c>
      <c r="F159" s="87">
        <f t="shared" ref="F159:L159" si="100">SUM(F134,F139,F144,F149,F154,)</f>
        <v>1827.2</v>
      </c>
      <c r="G159" s="87">
        <f t="shared" si="100"/>
        <v>662.2</v>
      </c>
      <c r="H159" s="87">
        <f t="shared" si="100"/>
        <v>0</v>
      </c>
      <c r="I159" s="87">
        <f t="shared" si="100"/>
        <v>2429.3000000000002</v>
      </c>
      <c r="J159" s="87">
        <f t="shared" si="100"/>
        <v>1827.2</v>
      </c>
      <c r="K159" s="87">
        <f t="shared" si="100"/>
        <v>0</v>
      </c>
      <c r="L159" s="87">
        <f t="shared" si="100"/>
        <v>0</v>
      </c>
      <c r="M159" s="126"/>
    </row>
    <row r="160" spans="1:13" s="67" customFormat="1" x14ac:dyDescent="0.25">
      <c r="A160" s="168"/>
      <c r="B160" s="168"/>
      <c r="C160" s="168"/>
      <c r="D160" s="81" t="s">
        <v>546</v>
      </c>
      <c r="E160" s="87">
        <f>SUM(E135,E140,E145,E150,E155,)</f>
        <v>3281.5</v>
      </c>
      <c r="F160" s="87">
        <f t="shared" ref="F160:L161" si="101">SUM(F135,F140,F145,F150,F155,)</f>
        <v>5906.5</v>
      </c>
      <c r="G160" s="87">
        <f t="shared" si="101"/>
        <v>662.2</v>
      </c>
      <c r="H160" s="87">
        <f t="shared" si="101"/>
        <v>0</v>
      </c>
      <c r="I160" s="87">
        <f t="shared" si="101"/>
        <v>2619.3000000000002</v>
      </c>
      <c r="J160" s="87">
        <f t="shared" si="101"/>
        <v>5906.5</v>
      </c>
      <c r="K160" s="87">
        <f t="shared" si="101"/>
        <v>0</v>
      </c>
      <c r="L160" s="87">
        <f t="shared" si="101"/>
        <v>0</v>
      </c>
      <c r="M160" s="126"/>
    </row>
    <row r="161" spans="1:13" s="67" customFormat="1" x14ac:dyDescent="0.25">
      <c r="A161" s="168"/>
      <c r="B161" s="168"/>
      <c r="C161" s="168"/>
      <c r="D161" s="81" t="s">
        <v>616</v>
      </c>
      <c r="E161" s="87">
        <f>SUM(E136,E141,E146,E151,E156,)</f>
        <v>3416.5</v>
      </c>
      <c r="F161" s="87">
        <f t="shared" si="101"/>
        <v>5378.3</v>
      </c>
      <c r="G161" s="87">
        <f t="shared" si="101"/>
        <v>662.2</v>
      </c>
      <c r="H161" s="87">
        <f t="shared" si="101"/>
        <v>0</v>
      </c>
      <c r="I161" s="87">
        <f t="shared" si="101"/>
        <v>2754.3</v>
      </c>
      <c r="J161" s="87">
        <f t="shared" si="101"/>
        <v>5378.3</v>
      </c>
      <c r="K161" s="87">
        <f t="shared" si="101"/>
        <v>0</v>
      </c>
      <c r="L161" s="87">
        <f t="shared" si="101"/>
        <v>0</v>
      </c>
      <c r="M161" s="126"/>
    </row>
    <row r="162" spans="1:13" s="67" customFormat="1" ht="15" customHeight="1" x14ac:dyDescent="0.25">
      <c r="A162" s="165" t="s">
        <v>449</v>
      </c>
      <c r="B162" s="165"/>
      <c r="C162" s="165"/>
      <c r="D162" s="165"/>
      <c r="E162" s="165"/>
      <c r="F162" s="165"/>
      <c r="G162" s="165"/>
      <c r="H162" s="165"/>
      <c r="I162" s="165"/>
      <c r="J162" s="165"/>
      <c r="K162" s="165"/>
      <c r="L162" s="165"/>
      <c r="M162" s="165"/>
    </row>
    <row r="163" spans="1:13" s="67" customFormat="1" x14ac:dyDescent="0.25">
      <c r="A163" s="168">
        <v>1</v>
      </c>
      <c r="B163" s="171" t="s">
        <v>300</v>
      </c>
      <c r="C163" s="173" t="s">
        <v>366</v>
      </c>
      <c r="D163" s="81" t="s">
        <v>320</v>
      </c>
      <c r="E163" s="86">
        <f>SUM(E164:E167)</f>
        <v>188600</v>
      </c>
      <c r="F163" s="86">
        <f t="shared" ref="F163:L163" si="102">SUM(F164:F167)</f>
        <v>53184.2</v>
      </c>
      <c r="G163" s="86">
        <f t="shared" si="102"/>
        <v>129500</v>
      </c>
      <c r="H163" s="86">
        <f t="shared" si="102"/>
        <v>12155</v>
      </c>
      <c r="I163" s="86">
        <f t="shared" si="102"/>
        <v>59100</v>
      </c>
      <c r="J163" s="86">
        <f t="shared" si="102"/>
        <v>41029.199999999997</v>
      </c>
      <c r="K163" s="86">
        <f t="shared" si="102"/>
        <v>0</v>
      </c>
      <c r="L163" s="86">
        <f t="shared" si="102"/>
        <v>0</v>
      </c>
      <c r="M163" s="126"/>
    </row>
    <row r="164" spans="1:13" s="67" customFormat="1" ht="31.5" customHeight="1" x14ac:dyDescent="0.25">
      <c r="A164" s="168"/>
      <c r="B164" s="160"/>
      <c r="C164" s="158"/>
      <c r="D164" s="65" t="s">
        <v>21</v>
      </c>
      <c r="E164" s="66">
        <f t="shared" ref="E164" si="103">SUM(G164,I164,K164)</f>
        <v>41500</v>
      </c>
      <c r="F164" s="68">
        <f>SUM(H164,J164,L164)</f>
        <v>21784.6</v>
      </c>
      <c r="G164" s="66">
        <v>28500</v>
      </c>
      <c r="H164" s="66">
        <f>SUM(H165:H175)</f>
        <v>6077.5</v>
      </c>
      <c r="I164" s="66">
        <v>13000</v>
      </c>
      <c r="J164" s="66">
        <v>15707.1</v>
      </c>
      <c r="K164" s="66">
        <f>SUM(K165:K175)</f>
        <v>0</v>
      </c>
      <c r="L164" s="66">
        <f>SUM(L165:L175)</f>
        <v>0</v>
      </c>
      <c r="M164" s="126" t="s">
        <v>438</v>
      </c>
    </row>
    <row r="165" spans="1:13" s="67" customFormat="1" x14ac:dyDescent="0.25">
      <c r="A165" s="168"/>
      <c r="B165" s="160"/>
      <c r="C165" s="158"/>
      <c r="D165" s="65" t="s">
        <v>363</v>
      </c>
      <c r="E165" s="66">
        <v>74300</v>
      </c>
      <c r="F165" s="66">
        <v>10751.9</v>
      </c>
      <c r="G165" s="66">
        <v>60000</v>
      </c>
      <c r="H165" s="66">
        <v>0</v>
      </c>
      <c r="I165" s="66">
        <v>14300</v>
      </c>
      <c r="J165" s="66">
        <v>10751.9</v>
      </c>
      <c r="K165" s="66">
        <v>0</v>
      </c>
      <c r="L165" s="66">
        <v>0</v>
      </c>
      <c r="M165" s="76"/>
    </row>
    <row r="166" spans="1:13" s="67" customFormat="1" x14ac:dyDescent="0.25">
      <c r="A166" s="168"/>
      <c r="B166" s="160"/>
      <c r="C166" s="158"/>
      <c r="D166" s="65" t="s">
        <v>546</v>
      </c>
      <c r="E166" s="66">
        <v>35500</v>
      </c>
      <c r="F166" s="68">
        <f>SUM(H166,J166,L166)</f>
        <v>4647.1000000000004</v>
      </c>
      <c r="G166" s="66">
        <v>20000</v>
      </c>
      <c r="H166" s="66">
        <f>SUM(H169:H178)</f>
        <v>0</v>
      </c>
      <c r="I166" s="66">
        <v>15500</v>
      </c>
      <c r="J166" s="66">
        <v>4647.1000000000004</v>
      </c>
      <c r="K166" s="66">
        <f>SUM(K169:K178)</f>
        <v>0</v>
      </c>
      <c r="L166" s="66">
        <f>SUM(L169:L178)</f>
        <v>0</v>
      </c>
      <c r="M166" s="76"/>
    </row>
    <row r="167" spans="1:13" s="67" customFormat="1" ht="226.5" customHeight="1" x14ac:dyDescent="0.25">
      <c r="A167" s="169"/>
      <c r="B167" s="170"/>
      <c r="C167" s="174"/>
      <c r="D167" s="65" t="s">
        <v>616</v>
      </c>
      <c r="E167" s="66">
        <f t="shared" ref="E167" si="104">SUM(G167,I167,K167)</f>
        <v>37300</v>
      </c>
      <c r="F167" s="68">
        <f>SUM(H167,J167,L167)</f>
        <v>16000.6</v>
      </c>
      <c r="G167" s="66">
        <v>21000</v>
      </c>
      <c r="H167" s="66">
        <v>6077.5</v>
      </c>
      <c r="I167" s="66">
        <v>16300</v>
      </c>
      <c r="J167" s="66">
        <v>9923.1</v>
      </c>
      <c r="K167" s="66">
        <v>0</v>
      </c>
      <c r="L167" s="66">
        <v>0</v>
      </c>
      <c r="M167" s="122" t="s">
        <v>668</v>
      </c>
    </row>
    <row r="168" spans="1:13" s="67" customFormat="1" ht="16.5" customHeight="1" x14ac:dyDescent="0.25">
      <c r="A168" s="76"/>
      <c r="B168" s="176" t="s">
        <v>301</v>
      </c>
      <c r="C168" s="176"/>
      <c r="D168" s="176"/>
      <c r="E168" s="176"/>
      <c r="F168" s="176"/>
      <c r="G168" s="176"/>
      <c r="H168" s="176"/>
      <c r="I168" s="176"/>
      <c r="J168" s="176"/>
      <c r="K168" s="176"/>
      <c r="L168" s="176"/>
      <c r="M168" s="176"/>
    </row>
    <row r="169" spans="1:13" s="67" customFormat="1" ht="105" x14ac:dyDescent="0.25">
      <c r="A169" s="79" t="s">
        <v>261</v>
      </c>
      <c r="B169" s="122" t="s">
        <v>303</v>
      </c>
      <c r="C169" s="125" t="s">
        <v>302</v>
      </c>
      <c r="D169" s="65" t="s">
        <v>616</v>
      </c>
      <c r="E169" s="68">
        <f t="shared" ref="E169:F178" si="105">SUM(G169,I169,K169)</f>
        <v>600.1</v>
      </c>
      <c r="F169" s="66">
        <f t="shared" si="105"/>
        <v>600.1</v>
      </c>
      <c r="G169" s="66">
        <v>0</v>
      </c>
      <c r="H169" s="66">
        <v>0</v>
      </c>
      <c r="I169" s="66">
        <v>600.1</v>
      </c>
      <c r="J169" s="66">
        <v>600.1</v>
      </c>
      <c r="K169" s="68">
        <v>0</v>
      </c>
      <c r="L169" s="68">
        <v>0</v>
      </c>
      <c r="M169" s="69" t="s">
        <v>662</v>
      </c>
    </row>
    <row r="170" spans="1:13" s="67" customFormat="1" ht="112.5" customHeight="1" x14ac:dyDescent="0.25">
      <c r="A170" s="79" t="s">
        <v>262</v>
      </c>
      <c r="B170" s="71" t="s">
        <v>306</v>
      </c>
      <c r="C170" s="80" t="s">
        <v>552</v>
      </c>
      <c r="D170" s="65" t="s">
        <v>616</v>
      </c>
      <c r="E170" s="68">
        <f t="shared" si="105"/>
        <v>0</v>
      </c>
      <c r="F170" s="66">
        <f t="shared" si="105"/>
        <v>0</v>
      </c>
      <c r="G170" s="66">
        <v>0</v>
      </c>
      <c r="H170" s="66">
        <v>0</v>
      </c>
      <c r="I170" s="66">
        <v>0</v>
      </c>
      <c r="J170" s="66">
        <v>0</v>
      </c>
      <c r="K170" s="68">
        <v>0</v>
      </c>
      <c r="L170" s="68">
        <v>0</v>
      </c>
      <c r="M170" s="69" t="s">
        <v>667</v>
      </c>
    </row>
    <row r="171" spans="1:13" s="67" customFormat="1" ht="108.75" customHeight="1" x14ac:dyDescent="0.25">
      <c r="A171" s="79" t="s">
        <v>263</v>
      </c>
      <c r="B171" s="71" t="s">
        <v>549</v>
      </c>
      <c r="C171" s="80" t="s">
        <v>553</v>
      </c>
      <c r="D171" s="65" t="s">
        <v>616</v>
      </c>
      <c r="E171" s="68">
        <f t="shared" si="105"/>
        <v>0</v>
      </c>
      <c r="F171" s="66">
        <f t="shared" si="105"/>
        <v>0</v>
      </c>
      <c r="G171" s="66">
        <v>0</v>
      </c>
      <c r="H171" s="66">
        <v>0</v>
      </c>
      <c r="I171" s="66">
        <v>0</v>
      </c>
      <c r="J171" s="66">
        <v>0</v>
      </c>
      <c r="K171" s="68">
        <v>0</v>
      </c>
      <c r="L171" s="68">
        <v>0</v>
      </c>
      <c r="M171" s="69" t="s">
        <v>663</v>
      </c>
    </row>
    <row r="172" spans="1:13" s="67" customFormat="1" ht="60" x14ac:dyDescent="0.25">
      <c r="A172" s="79" t="s">
        <v>268</v>
      </c>
      <c r="B172" s="122" t="s">
        <v>550</v>
      </c>
      <c r="C172" s="80" t="s">
        <v>554</v>
      </c>
      <c r="D172" s="65" t="s">
        <v>616</v>
      </c>
      <c r="E172" s="68">
        <f t="shared" si="105"/>
        <v>0</v>
      </c>
      <c r="F172" s="66">
        <f t="shared" si="105"/>
        <v>0</v>
      </c>
      <c r="G172" s="66">
        <v>0</v>
      </c>
      <c r="H172" s="66">
        <v>0</v>
      </c>
      <c r="I172" s="66">
        <v>0</v>
      </c>
      <c r="J172" s="66">
        <v>0</v>
      </c>
      <c r="K172" s="68">
        <v>0</v>
      </c>
      <c r="L172" s="68">
        <v>0</v>
      </c>
      <c r="M172" s="69" t="s">
        <v>663</v>
      </c>
    </row>
    <row r="173" spans="1:13" s="67" customFormat="1" ht="60" x14ac:dyDescent="0.25">
      <c r="A173" s="79" t="s">
        <v>269</v>
      </c>
      <c r="B173" s="122" t="s">
        <v>551</v>
      </c>
      <c r="C173" s="80" t="s">
        <v>555</v>
      </c>
      <c r="D173" s="65" t="s">
        <v>616</v>
      </c>
      <c r="E173" s="68">
        <f t="shared" si="105"/>
        <v>0</v>
      </c>
      <c r="F173" s="66">
        <f t="shared" si="105"/>
        <v>0</v>
      </c>
      <c r="G173" s="66">
        <v>0</v>
      </c>
      <c r="H173" s="66">
        <v>0</v>
      </c>
      <c r="I173" s="66">
        <v>0</v>
      </c>
      <c r="J173" s="66">
        <v>0</v>
      </c>
      <c r="K173" s="68">
        <v>0</v>
      </c>
      <c r="L173" s="68">
        <v>0</v>
      </c>
      <c r="M173" s="69" t="s">
        <v>667</v>
      </c>
    </row>
    <row r="174" spans="1:13" s="67" customFormat="1" ht="60" x14ac:dyDescent="0.25">
      <c r="A174" s="79" t="s">
        <v>270</v>
      </c>
      <c r="B174" s="71" t="s">
        <v>664</v>
      </c>
      <c r="C174" s="80" t="s">
        <v>556</v>
      </c>
      <c r="D174" s="65" t="s">
        <v>616</v>
      </c>
      <c r="E174" s="68">
        <v>0</v>
      </c>
      <c r="F174" s="66">
        <f t="shared" si="105"/>
        <v>0</v>
      </c>
      <c r="G174" s="66">
        <v>0</v>
      </c>
      <c r="H174" s="66">
        <v>0</v>
      </c>
      <c r="I174" s="66">
        <v>0</v>
      </c>
      <c r="J174" s="66">
        <v>0</v>
      </c>
      <c r="K174" s="68">
        <v>0</v>
      </c>
      <c r="L174" s="68">
        <v>0</v>
      </c>
      <c r="M174" s="69" t="s">
        <v>667</v>
      </c>
    </row>
    <row r="175" spans="1:13" s="67" customFormat="1" ht="60" x14ac:dyDescent="0.25">
      <c r="A175" s="79" t="s">
        <v>271</v>
      </c>
      <c r="B175" s="71" t="s">
        <v>307</v>
      </c>
      <c r="C175" s="80" t="s">
        <v>558</v>
      </c>
      <c r="D175" s="65" t="s">
        <v>616</v>
      </c>
      <c r="E175" s="68">
        <f t="shared" si="105"/>
        <v>1288.4000000000001</v>
      </c>
      <c r="F175" s="66">
        <f t="shared" si="105"/>
        <v>1288.4000000000001</v>
      </c>
      <c r="G175" s="66">
        <v>0</v>
      </c>
      <c r="H175" s="66">
        <v>0</v>
      </c>
      <c r="I175" s="66">
        <v>1288.4000000000001</v>
      </c>
      <c r="J175" s="66">
        <v>1288.4000000000001</v>
      </c>
      <c r="K175" s="68">
        <v>0</v>
      </c>
      <c r="L175" s="68">
        <v>0</v>
      </c>
      <c r="M175" s="69" t="s">
        <v>666</v>
      </c>
    </row>
    <row r="176" spans="1:13" s="67" customFormat="1" ht="108.75" customHeight="1" x14ac:dyDescent="0.25">
      <c r="A176" s="79" t="s">
        <v>272</v>
      </c>
      <c r="B176" s="71" t="s">
        <v>665</v>
      </c>
      <c r="C176" s="80" t="s">
        <v>559</v>
      </c>
      <c r="D176" s="65" t="s">
        <v>616</v>
      </c>
      <c r="E176" s="68">
        <f t="shared" si="105"/>
        <v>0</v>
      </c>
      <c r="F176" s="66">
        <f t="shared" si="105"/>
        <v>0</v>
      </c>
      <c r="G176" s="66">
        <v>0</v>
      </c>
      <c r="H176" s="66">
        <v>0</v>
      </c>
      <c r="I176" s="66">
        <v>0</v>
      </c>
      <c r="J176" s="66">
        <v>0</v>
      </c>
      <c r="K176" s="68">
        <v>0</v>
      </c>
      <c r="L176" s="68">
        <v>0</v>
      </c>
      <c r="M176" s="69" t="s">
        <v>667</v>
      </c>
    </row>
    <row r="177" spans="1:13" s="67" customFormat="1" ht="75" customHeight="1" x14ac:dyDescent="0.25">
      <c r="A177" s="79" t="s">
        <v>273</v>
      </c>
      <c r="B177" s="71" t="s">
        <v>308</v>
      </c>
      <c r="C177" s="80" t="s">
        <v>309</v>
      </c>
      <c r="D177" s="65" t="s">
        <v>616</v>
      </c>
      <c r="E177" s="68">
        <f t="shared" si="105"/>
        <v>0</v>
      </c>
      <c r="F177" s="66">
        <f t="shared" si="105"/>
        <v>0</v>
      </c>
      <c r="G177" s="66">
        <v>0</v>
      </c>
      <c r="H177" s="66">
        <v>0</v>
      </c>
      <c r="I177" s="66">
        <v>0</v>
      </c>
      <c r="J177" s="66">
        <v>0</v>
      </c>
      <c r="K177" s="68">
        <v>0</v>
      </c>
      <c r="L177" s="68">
        <v>0</v>
      </c>
      <c r="M177" s="69" t="s">
        <v>667</v>
      </c>
    </row>
    <row r="178" spans="1:13" s="67" customFormat="1" ht="77.25" customHeight="1" x14ac:dyDescent="0.25">
      <c r="A178" s="79" t="s">
        <v>304</v>
      </c>
      <c r="B178" s="71" t="s">
        <v>310</v>
      </c>
      <c r="C178" s="80" t="s">
        <v>311</v>
      </c>
      <c r="D178" s="65" t="s">
        <v>616</v>
      </c>
      <c r="E178" s="68">
        <f t="shared" si="105"/>
        <v>0</v>
      </c>
      <c r="F178" s="66">
        <f t="shared" si="105"/>
        <v>0</v>
      </c>
      <c r="G178" s="66">
        <v>0</v>
      </c>
      <c r="H178" s="66">
        <v>0</v>
      </c>
      <c r="I178" s="66">
        <v>0</v>
      </c>
      <c r="J178" s="66">
        <v>0</v>
      </c>
      <c r="K178" s="68">
        <v>0</v>
      </c>
      <c r="L178" s="68">
        <v>0</v>
      </c>
      <c r="M178" s="69" t="s">
        <v>667</v>
      </c>
    </row>
    <row r="179" spans="1:13" s="63" customFormat="1" x14ac:dyDescent="0.25">
      <c r="A179" s="183" t="s">
        <v>290</v>
      </c>
      <c r="B179" s="189" t="s">
        <v>530</v>
      </c>
      <c r="C179" s="173" t="s">
        <v>366</v>
      </c>
      <c r="D179" s="88" t="s">
        <v>320</v>
      </c>
      <c r="E179" s="72">
        <f t="shared" ref="E179" si="106">SUM(G179,I179,K179)</f>
        <v>1791.1</v>
      </c>
      <c r="F179" s="66">
        <f t="shared" ref="F179:F180" si="107">SUM(H179,J179,L179)</f>
        <v>1791.1</v>
      </c>
      <c r="G179" s="66">
        <v>0</v>
      </c>
      <c r="H179" s="66">
        <v>0</v>
      </c>
      <c r="I179" s="66">
        <v>0</v>
      </c>
      <c r="J179" s="66">
        <v>0</v>
      </c>
      <c r="K179" s="72">
        <v>1791.1</v>
      </c>
      <c r="L179" s="72">
        <v>1791.1</v>
      </c>
      <c r="M179" s="69"/>
    </row>
    <row r="180" spans="1:13" s="63" customFormat="1" x14ac:dyDescent="0.25">
      <c r="A180" s="168"/>
      <c r="B180" s="176"/>
      <c r="C180" s="158"/>
      <c r="D180" s="89" t="s">
        <v>21</v>
      </c>
      <c r="E180" s="72">
        <f t="shared" ref="E180" si="108">SUM(G180,I180,K180)</f>
        <v>1791.1</v>
      </c>
      <c r="F180" s="66">
        <f t="shared" si="107"/>
        <v>1791.1</v>
      </c>
      <c r="G180" s="66">
        <v>0</v>
      </c>
      <c r="H180" s="66">
        <v>0</v>
      </c>
      <c r="I180" s="66">
        <v>0</v>
      </c>
      <c r="J180" s="66">
        <v>0</v>
      </c>
      <c r="K180" s="72">
        <v>1791.1</v>
      </c>
      <c r="L180" s="72">
        <v>1791.1</v>
      </c>
      <c r="M180" s="126" t="s">
        <v>438</v>
      </c>
    </row>
    <row r="181" spans="1:13" s="63" customFormat="1" x14ac:dyDescent="0.25">
      <c r="A181" s="168">
        <v>3</v>
      </c>
      <c r="B181" s="168" t="s">
        <v>312</v>
      </c>
      <c r="C181" s="158" t="s">
        <v>366</v>
      </c>
      <c r="D181" s="88" t="s">
        <v>320</v>
      </c>
      <c r="E181" s="66">
        <f>SUM(E182:E185)</f>
        <v>72551.600000000006</v>
      </c>
      <c r="F181" s="66">
        <f t="shared" ref="F181:L181" si="109">SUM(F182:F185)</f>
        <v>24032.9</v>
      </c>
      <c r="G181" s="66">
        <f t="shared" si="109"/>
        <v>35000</v>
      </c>
      <c r="H181" s="66">
        <f t="shared" si="109"/>
        <v>10306</v>
      </c>
      <c r="I181" s="66">
        <f t="shared" si="109"/>
        <v>15000</v>
      </c>
      <c r="J181" s="66">
        <f t="shared" si="109"/>
        <v>2646.9</v>
      </c>
      <c r="K181" s="66">
        <f t="shared" si="109"/>
        <v>22551.599999999999</v>
      </c>
      <c r="L181" s="66">
        <f t="shared" si="109"/>
        <v>11080</v>
      </c>
      <c r="M181" s="69"/>
    </row>
    <row r="182" spans="1:13" s="63" customFormat="1" ht="60.75" customHeight="1" x14ac:dyDescent="0.25">
      <c r="A182" s="168"/>
      <c r="B182" s="182"/>
      <c r="C182" s="158"/>
      <c r="D182" s="89" t="s">
        <v>21</v>
      </c>
      <c r="E182" s="66">
        <f>SUM(E197,E187,E192,E202)</f>
        <v>19197.199999999997</v>
      </c>
      <c r="F182" s="66">
        <v>9696.6</v>
      </c>
      <c r="G182" s="72">
        <v>7000</v>
      </c>
      <c r="H182" s="66">
        <v>0</v>
      </c>
      <c r="I182" s="72">
        <v>3000</v>
      </c>
      <c r="J182" s="66">
        <v>499.4</v>
      </c>
      <c r="K182" s="72">
        <v>9197.2000000000007</v>
      </c>
      <c r="L182" s="72">
        <v>9197.2000000000007</v>
      </c>
      <c r="M182" s="69" t="s">
        <v>435</v>
      </c>
    </row>
    <row r="183" spans="1:13" s="63" customFormat="1" x14ac:dyDescent="0.25">
      <c r="A183" s="168"/>
      <c r="B183" s="182"/>
      <c r="C183" s="158"/>
      <c r="D183" s="89" t="s">
        <v>363</v>
      </c>
      <c r="E183" s="68">
        <f>SUM(E188,E193,E198,E203)</f>
        <v>13087.3</v>
      </c>
      <c r="F183" s="68">
        <v>11030.3</v>
      </c>
      <c r="G183" s="68">
        <f>SUM(G188,G193,G198,G203)</f>
        <v>7000</v>
      </c>
      <c r="H183" s="68">
        <f>SUM(H188,H193,H198,H203)</f>
        <v>7000</v>
      </c>
      <c r="I183" s="68">
        <f>SUM(I188,I193,I198,I203)</f>
        <v>3000</v>
      </c>
      <c r="J183" s="68">
        <v>2147.5</v>
      </c>
      <c r="K183" s="68">
        <f>SUM(K188,K193,K198,K203)</f>
        <v>3087.3</v>
      </c>
      <c r="L183" s="68">
        <v>1882.8</v>
      </c>
      <c r="M183" s="69" t="s">
        <v>438</v>
      </c>
    </row>
    <row r="184" spans="1:13" s="63" customFormat="1" ht="120" x14ac:dyDescent="0.25">
      <c r="A184" s="168"/>
      <c r="B184" s="182"/>
      <c r="C184" s="158"/>
      <c r="D184" s="89" t="s">
        <v>546</v>
      </c>
      <c r="E184" s="68">
        <v>13526.1</v>
      </c>
      <c r="F184" s="66">
        <f>SUM(H184,J184,L184)</f>
        <v>3306</v>
      </c>
      <c r="G184" s="68">
        <v>7000</v>
      </c>
      <c r="H184" s="68">
        <v>3306</v>
      </c>
      <c r="I184" s="68">
        <v>3000</v>
      </c>
      <c r="J184" s="68">
        <f>SUM(J189,J194,J199,J204)</f>
        <v>0</v>
      </c>
      <c r="K184" s="68">
        <v>3526.1</v>
      </c>
      <c r="L184" s="68">
        <v>0</v>
      </c>
      <c r="M184" s="90" t="s">
        <v>575</v>
      </c>
    </row>
    <row r="185" spans="1:13" s="63" customFormat="1" x14ac:dyDescent="0.25">
      <c r="A185" s="169"/>
      <c r="B185" s="175"/>
      <c r="C185" s="174"/>
      <c r="D185" s="89" t="s">
        <v>616</v>
      </c>
      <c r="E185" s="72">
        <f t="shared" ref="E185" si="110">SUM(G185,I185,K185)</f>
        <v>26741</v>
      </c>
      <c r="F185" s="66">
        <f t="shared" ref="F185" si="111">SUM(H185,J185,L185)</f>
        <v>0</v>
      </c>
      <c r="G185" s="68">
        <v>14000</v>
      </c>
      <c r="H185" s="68">
        <v>0</v>
      </c>
      <c r="I185" s="68">
        <v>6000</v>
      </c>
      <c r="J185" s="68">
        <v>0</v>
      </c>
      <c r="K185" s="68">
        <v>6741</v>
      </c>
      <c r="L185" s="68">
        <v>0</v>
      </c>
      <c r="M185" s="90"/>
    </row>
    <row r="186" spans="1:13" s="63" customFormat="1" x14ac:dyDescent="0.25">
      <c r="A186" s="183" t="s">
        <v>278</v>
      </c>
      <c r="B186" s="168" t="s">
        <v>313</v>
      </c>
      <c r="C186" s="158" t="s">
        <v>366</v>
      </c>
      <c r="D186" s="88" t="s">
        <v>320</v>
      </c>
      <c r="E186" s="68">
        <f>SUM(E187:E190)</f>
        <v>3253</v>
      </c>
      <c r="F186" s="68">
        <f t="shared" ref="F186:L186" si="112">SUM(F187:F190)</f>
        <v>1993</v>
      </c>
      <c r="G186" s="68">
        <f t="shared" si="112"/>
        <v>0</v>
      </c>
      <c r="H186" s="68">
        <f t="shared" si="112"/>
        <v>0</v>
      </c>
      <c r="I186" s="68">
        <f t="shared" si="112"/>
        <v>0</v>
      </c>
      <c r="J186" s="68">
        <f t="shared" si="112"/>
        <v>0</v>
      </c>
      <c r="K186" s="68">
        <f t="shared" si="112"/>
        <v>3253</v>
      </c>
      <c r="L186" s="68">
        <f t="shared" si="112"/>
        <v>1993</v>
      </c>
      <c r="M186" s="69"/>
    </row>
    <row r="187" spans="1:13" s="63" customFormat="1" x14ac:dyDescent="0.25">
      <c r="A187" s="168"/>
      <c r="B187" s="182"/>
      <c r="C187" s="158"/>
      <c r="D187" s="89" t="s">
        <v>21</v>
      </c>
      <c r="E187" s="68">
        <f t="shared" ref="E187" si="113">SUM(G187,I187,K187)</f>
        <v>1088</v>
      </c>
      <c r="F187" s="68">
        <f>SUM(H187,J187,L187)</f>
        <v>1088</v>
      </c>
      <c r="G187" s="68">
        <v>0</v>
      </c>
      <c r="H187" s="68">
        <v>0</v>
      </c>
      <c r="I187" s="68">
        <v>0</v>
      </c>
      <c r="J187" s="68">
        <v>0</v>
      </c>
      <c r="K187" s="68">
        <v>1088</v>
      </c>
      <c r="L187" s="68">
        <v>1088</v>
      </c>
      <c r="M187" s="69" t="s">
        <v>438</v>
      </c>
    </row>
    <row r="188" spans="1:13" s="63" customFormat="1" x14ac:dyDescent="0.25">
      <c r="A188" s="168"/>
      <c r="B188" s="182"/>
      <c r="C188" s="158"/>
      <c r="D188" s="89" t="s">
        <v>363</v>
      </c>
      <c r="E188" s="68">
        <f t="shared" ref="E188" si="114">SUM(G188,I188,K188)</f>
        <v>905</v>
      </c>
      <c r="F188" s="66">
        <f>SUM(H188,J188,L188)</f>
        <v>905</v>
      </c>
      <c r="G188" s="68">
        <v>0</v>
      </c>
      <c r="H188" s="68">
        <v>0</v>
      </c>
      <c r="I188" s="68">
        <v>0</v>
      </c>
      <c r="J188" s="68">
        <v>0</v>
      </c>
      <c r="K188" s="70">
        <v>905</v>
      </c>
      <c r="L188" s="68">
        <v>905</v>
      </c>
      <c r="M188" s="69" t="s">
        <v>438</v>
      </c>
    </row>
    <row r="189" spans="1:13" s="63" customFormat="1" ht="33" customHeight="1" x14ac:dyDescent="0.25">
      <c r="A189" s="168"/>
      <c r="B189" s="182"/>
      <c r="C189" s="158"/>
      <c r="D189" s="89" t="s">
        <v>546</v>
      </c>
      <c r="E189" s="68">
        <v>460</v>
      </c>
      <c r="F189" s="66">
        <v>0</v>
      </c>
      <c r="G189" s="68">
        <v>0</v>
      </c>
      <c r="H189" s="68">
        <v>0</v>
      </c>
      <c r="I189" s="68">
        <v>0</v>
      </c>
      <c r="J189" s="68">
        <v>0</v>
      </c>
      <c r="K189" s="70">
        <v>460</v>
      </c>
      <c r="L189" s="68">
        <v>0</v>
      </c>
      <c r="M189" s="69"/>
    </row>
    <row r="190" spans="1:13" s="63" customFormat="1" x14ac:dyDescent="0.25">
      <c r="A190" s="169"/>
      <c r="B190" s="175"/>
      <c r="C190" s="174"/>
      <c r="D190" s="89" t="s">
        <v>616</v>
      </c>
      <c r="E190" s="68">
        <f t="shared" ref="E190" si="115">SUM(G190,I190,K190)</f>
        <v>800</v>
      </c>
      <c r="F190" s="66">
        <f>SUM(H190,J190,L190)</f>
        <v>0</v>
      </c>
      <c r="G190" s="68">
        <v>0</v>
      </c>
      <c r="H190" s="68">
        <v>0</v>
      </c>
      <c r="I190" s="68">
        <v>0</v>
      </c>
      <c r="J190" s="68">
        <v>0</v>
      </c>
      <c r="K190" s="70">
        <v>800</v>
      </c>
      <c r="L190" s="68">
        <v>0</v>
      </c>
      <c r="M190" s="69"/>
    </row>
    <row r="191" spans="1:13" s="63" customFormat="1" ht="16.5" customHeight="1" x14ac:dyDescent="0.25">
      <c r="A191" s="183" t="s">
        <v>297</v>
      </c>
      <c r="B191" s="168" t="s">
        <v>314</v>
      </c>
      <c r="C191" s="158" t="s">
        <v>366</v>
      </c>
      <c r="D191" s="88" t="s">
        <v>320</v>
      </c>
      <c r="E191" s="68">
        <f>SUM(E192:E195)</f>
        <v>50000</v>
      </c>
      <c r="F191" s="68">
        <f t="shared" ref="F191:L191" si="116">SUM(F192:F195)</f>
        <v>9646.9</v>
      </c>
      <c r="G191" s="68">
        <f t="shared" si="116"/>
        <v>35000</v>
      </c>
      <c r="H191" s="68">
        <f t="shared" si="116"/>
        <v>7000</v>
      </c>
      <c r="I191" s="68">
        <f t="shared" si="116"/>
        <v>15000</v>
      </c>
      <c r="J191" s="68">
        <f t="shared" si="116"/>
        <v>2646.9</v>
      </c>
      <c r="K191" s="68">
        <f t="shared" si="116"/>
        <v>0</v>
      </c>
      <c r="L191" s="68">
        <f t="shared" si="116"/>
        <v>0</v>
      </c>
      <c r="M191" s="69"/>
    </row>
    <row r="192" spans="1:13" s="63" customFormat="1" ht="18" customHeight="1" x14ac:dyDescent="0.25">
      <c r="A192" s="168"/>
      <c r="B192" s="182"/>
      <c r="C192" s="158"/>
      <c r="D192" s="89" t="s">
        <v>21</v>
      </c>
      <c r="E192" s="66">
        <f>SUM(G192,I192)</f>
        <v>10000</v>
      </c>
      <c r="F192" s="68">
        <f>SUM(H192,J192,L192)</f>
        <v>499.4</v>
      </c>
      <c r="G192" s="72">
        <v>7000</v>
      </c>
      <c r="H192" s="66">
        <v>0</v>
      </c>
      <c r="I192" s="72">
        <v>3000</v>
      </c>
      <c r="J192" s="66">
        <v>499.4</v>
      </c>
      <c r="K192" s="66">
        <v>0</v>
      </c>
      <c r="L192" s="66">
        <v>0</v>
      </c>
      <c r="M192" s="69" t="s">
        <v>438</v>
      </c>
    </row>
    <row r="193" spans="1:13" s="63" customFormat="1" ht="126.75" customHeight="1" x14ac:dyDescent="0.25">
      <c r="A193" s="168"/>
      <c r="B193" s="182"/>
      <c r="C193" s="158"/>
      <c r="D193" s="89" t="s">
        <v>363</v>
      </c>
      <c r="E193" s="68">
        <f t="shared" ref="E193" si="117">SUM(G193,I193,K193)</f>
        <v>10000</v>
      </c>
      <c r="F193" s="68">
        <f>SUM(H193,J193,L193)</f>
        <v>9147.5</v>
      </c>
      <c r="G193" s="70">
        <v>7000</v>
      </c>
      <c r="H193" s="70">
        <v>7000</v>
      </c>
      <c r="I193" s="70">
        <v>3000</v>
      </c>
      <c r="J193" s="68">
        <v>2147.5</v>
      </c>
      <c r="K193" s="68">
        <v>0</v>
      </c>
      <c r="L193" s="68">
        <v>0</v>
      </c>
      <c r="M193" s="69" t="s">
        <v>369</v>
      </c>
    </row>
    <row r="194" spans="1:13" s="63" customFormat="1" x14ac:dyDescent="0.25">
      <c r="A194" s="168"/>
      <c r="B194" s="182"/>
      <c r="C194" s="158"/>
      <c r="D194" s="89" t="s">
        <v>546</v>
      </c>
      <c r="E194" s="68">
        <f t="shared" ref="E194:E195" si="118">SUM(G194,I194,K194)</f>
        <v>10000</v>
      </c>
      <c r="F194" s="68">
        <v>0</v>
      </c>
      <c r="G194" s="70">
        <v>7000</v>
      </c>
      <c r="H194" s="70">
        <v>0</v>
      </c>
      <c r="I194" s="70">
        <v>3000</v>
      </c>
      <c r="J194" s="68">
        <v>0</v>
      </c>
      <c r="K194" s="68">
        <v>0</v>
      </c>
      <c r="L194" s="68">
        <v>0</v>
      </c>
      <c r="M194" s="69"/>
    </row>
    <row r="195" spans="1:13" s="63" customFormat="1" x14ac:dyDescent="0.25">
      <c r="A195" s="169"/>
      <c r="B195" s="175"/>
      <c r="C195" s="174"/>
      <c r="D195" s="89" t="s">
        <v>616</v>
      </c>
      <c r="E195" s="68">
        <f t="shared" si="118"/>
        <v>20000</v>
      </c>
      <c r="F195" s="66">
        <f>SUM(H195,J195,L195)</f>
        <v>0</v>
      </c>
      <c r="G195" s="70">
        <v>14000</v>
      </c>
      <c r="H195" s="70">
        <v>0</v>
      </c>
      <c r="I195" s="70">
        <v>6000</v>
      </c>
      <c r="J195" s="68">
        <v>0</v>
      </c>
      <c r="K195" s="68">
        <v>0</v>
      </c>
      <c r="L195" s="68">
        <v>0</v>
      </c>
      <c r="M195" s="69"/>
    </row>
    <row r="196" spans="1:13" s="63" customFormat="1" ht="20.25" customHeight="1" x14ac:dyDescent="0.25">
      <c r="A196" s="183" t="s">
        <v>298</v>
      </c>
      <c r="B196" s="168" t="s">
        <v>315</v>
      </c>
      <c r="C196" s="158" t="s">
        <v>366</v>
      </c>
      <c r="D196" s="88" t="s">
        <v>320</v>
      </c>
      <c r="E196" s="68">
        <f>SUM(E197:E200)</f>
        <v>14589.800000000001</v>
      </c>
      <c r="F196" s="68">
        <f t="shared" ref="F196:L196" si="119">SUM(F197:F200)</f>
        <v>6937.6</v>
      </c>
      <c r="G196" s="68">
        <f t="shared" si="119"/>
        <v>0</v>
      </c>
      <c r="H196" s="68">
        <f t="shared" si="119"/>
        <v>0</v>
      </c>
      <c r="I196" s="68">
        <f t="shared" si="119"/>
        <v>0</v>
      </c>
      <c r="J196" s="68">
        <f t="shared" si="119"/>
        <v>0</v>
      </c>
      <c r="K196" s="68">
        <f t="shared" si="119"/>
        <v>14589.800000000001</v>
      </c>
      <c r="L196" s="68">
        <f t="shared" si="119"/>
        <v>6937.6</v>
      </c>
      <c r="M196" s="69"/>
    </row>
    <row r="197" spans="1:13" s="63" customFormat="1" ht="19.5" customHeight="1" x14ac:dyDescent="0.25">
      <c r="A197" s="168"/>
      <c r="B197" s="182"/>
      <c r="C197" s="158"/>
      <c r="D197" s="89" t="s">
        <v>21</v>
      </c>
      <c r="E197" s="72">
        <f t="shared" ref="E197" si="120">SUM(G197,I197,K197)</f>
        <v>6937.6</v>
      </c>
      <c r="F197" s="72">
        <f>SUM(H197,J197,L197)</f>
        <v>6937.6</v>
      </c>
      <c r="G197" s="66">
        <v>0</v>
      </c>
      <c r="H197" s="66">
        <v>0</v>
      </c>
      <c r="I197" s="66">
        <v>0</v>
      </c>
      <c r="J197" s="66">
        <v>0</v>
      </c>
      <c r="K197" s="72">
        <v>6937.6</v>
      </c>
      <c r="L197" s="72">
        <v>6937.6</v>
      </c>
      <c r="M197" s="69" t="s">
        <v>438</v>
      </c>
    </row>
    <row r="198" spans="1:13" s="63" customFormat="1" ht="30" x14ac:dyDescent="0.25">
      <c r="A198" s="168"/>
      <c r="B198" s="182"/>
      <c r="C198" s="158"/>
      <c r="D198" s="89" t="s">
        <v>363</v>
      </c>
      <c r="E198" s="68">
        <f t="shared" ref="E198" si="121">SUM(G198,I198,K198)</f>
        <v>1204.5</v>
      </c>
      <c r="F198" s="68">
        <f>SUM(H198,J198,L198)</f>
        <v>0</v>
      </c>
      <c r="G198" s="68">
        <v>0</v>
      </c>
      <c r="H198" s="68">
        <v>0</v>
      </c>
      <c r="I198" s="68">
        <v>0</v>
      </c>
      <c r="J198" s="68">
        <v>0</v>
      </c>
      <c r="K198" s="70">
        <v>1204.5</v>
      </c>
      <c r="L198" s="68">
        <v>0</v>
      </c>
      <c r="M198" s="69" t="s">
        <v>325</v>
      </c>
    </row>
    <row r="199" spans="1:13" s="64" customFormat="1" x14ac:dyDescent="0.25">
      <c r="A199" s="168"/>
      <c r="B199" s="182"/>
      <c r="C199" s="158"/>
      <c r="D199" s="89" t="s">
        <v>546</v>
      </c>
      <c r="E199" s="68">
        <v>1563.7</v>
      </c>
      <c r="F199" s="68">
        <f>SUM(H199,J199,L199)</f>
        <v>0</v>
      </c>
      <c r="G199" s="68">
        <v>0</v>
      </c>
      <c r="H199" s="68">
        <v>0</v>
      </c>
      <c r="I199" s="68">
        <v>0</v>
      </c>
      <c r="J199" s="68">
        <v>0</v>
      </c>
      <c r="K199" s="70">
        <v>1563.7</v>
      </c>
      <c r="L199" s="68">
        <v>0</v>
      </c>
      <c r="M199" s="69"/>
    </row>
    <row r="200" spans="1:13" s="64" customFormat="1" x14ac:dyDescent="0.25">
      <c r="A200" s="169"/>
      <c r="B200" s="175"/>
      <c r="C200" s="174"/>
      <c r="D200" s="89" t="s">
        <v>616</v>
      </c>
      <c r="E200" s="68">
        <f t="shared" ref="E200" si="122">SUM(G200,I200,K200)</f>
        <v>4884</v>
      </c>
      <c r="F200" s="66">
        <f>SUM(H200,J200,L200)</f>
        <v>0</v>
      </c>
      <c r="G200" s="68">
        <v>0</v>
      </c>
      <c r="H200" s="68">
        <v>0</v>
      </c>
      <c r="I200" s="68">
        <v>0</v>
      </c>
      <c r="J200" s="68">
        <v>0</v>
      </c>
      <c r="K200" s="70">
        <v>4884</v>
      </c>
      <c r="L200" s="68">
        <v>0</v>
      </c>
      <c r="M200" s="69"/>
    </row>
    <row r="201" spans="1:13" s="64" customFormat="1" x14ac:dyDescent="0.25">
      <c r="A201" s="183" t="s">
        <v>299</v>
      </c>
      <c r="B201" s="168" t="s">
        <v>316</v>
      </c>
      <c r="C201" s="173" t="s">
        <v>366</v>
      </c>
      <c r="D201" s="88" t="s">
        <v>320</v>
      </c>
      <c r="E201" s="68">
        <f>SUM(E202:E205)</f>
        <v>4708.7999999999993</v>
      </c>
      <c r="F201" s="68">
        <f t="shared" ref="F201:L201" si="123">SUM(F202:F205)</f>
        <v>1903.36</v>
      </c>
      <c r="G201" s="68">
        <f t="shared" si="123"/>
        <v>0</v>
      </c>
      <c r="H201" s="68">
        <f t="shared" si="123"/>
        <v>0</v>
      </c>
      <c r="I201" s="68">
        <f t="shared" si="123"/>
        <v>0</v>
      </c>
      <c r="J201" s="68">
        <f t="shared" si="123"/>
        <v>0</v>
      </c>
      <c r="K201" s="68">
        <f t="shared" si="123"/>
        <v>4708.7999999999993</v>
      </c>
      <c r="L201" s="68">
        <f t="shared" si="123"/>
        <v>1903.36</v>
      </c>
      <c r="M201" s="69"/>
    </row>
    <row r="202" spans="1:13" s="64" customFormat="1" x14ac:dyDescent="0.25">
      <c r="A202" s="168"/>
      <c r="B202" s="182"/>
      <c r="C202" s="158"/>
      <c r="D202" s="89" t="s">
        <v>21</v>
      </c>
      <c r="E202" s="72">
        <f t="shared" ref="E202" si="124">SUM(G202,I202,K202)</f>
        <v>1171.5999999999999</v>
      </c>
      <c r="F202" s="66">
        <f>SUM(H202,J202,L202)</f>
        <v>925.56</v>
      </c>
      <c r="G202" s="66">
        <v>0</v>
      </c>
      <c r="H202" s="66">
        <v>0</v>
      </c>
      <c r="I202" s="66">
        <v>0</v>
      </c>
      <c r="J202" s="66">
        <v>0</v>
      </c>
      <c r="K202" s="72">
        <v>1171.5999999999999</v>
      </c>
      <c r="L202" s="66">
        <v>925.56</v>
      </c>
      <c r="M202" s="69" t="s">
        <v>438</v>
      </c>
    </row>
    <row r="203" spans="1:13" s="64" customFormat="1" x14ac:dyDescent="0.25">
      <c r="A203" s="168"/>
      <c r="B203" s="182"/>
      <c r="C203" s="158"/>
      <c r="D203" s="89" t="s">
        <v>363</v>
      </c>
      <c r="E203" s="68">
        <f t="shared" ref="E203" si="125">SUM(G203,I203,K203)</f>
        <v>977.8</v>
      </c>
      <c r="F203" s="68">
        <f>SUM(H203,J203,L203)</f>
        <v>977.8</v>
      </c>
      <c r="G203" s="68">
        <v>0</v>
      </c>
      <c r="H203" s="68">
        <v>0</v>
      </c>
      <c r="I203" s="68">
        <v>0</v>
      </c>
      <c r="J203" s="68">
        <v>0</v>
      </c>
      <c r="K203" s="70">
        <v>977.8</v>
      </c>
      <c r="L203" s="68">
        <v>977.8</v>
      </c>
      <c r="M203" s="69" t="s">
        <v>438</v>
      </c>
    </row>
    <row r="204" spans="1:13" s="63" customFormat="1" x14ac:dyDescent="0.25">
      <c r="A204" s="168"/>
      <c r="B204" s="182"/>
      <c r="C204" s="158"/>
      <c r="D204" s="89" t="s">
        <v>546</v>
      </c>
      <c r="E204" s="68">
        <v>1502.4</v>
      </c>
      <c r="F204" s="68">
        <v>0</v>
      </c>
      <c r="G204" s="68">
        <v>0</v>
      </c>
      <c r="H204" s="68">
        <v>0</v>
      </c>
      <c r="I204" s="68">
        <v>0</v>
      </c>
      <c r="J204" s="68">
        <v>0</v>
      </c>
      <c r="K204" s="70">
        <v>1502.4</v>
      </c>
      <c r="L204" s="68">
        <v>0</v>
      </c>
      <c r="M204" s="69"/>
    </row>
    <row r="205" spans="1:13" s="63" customFormat="1" x14ac:dyDescent="0.25">
      <c r="A205" s="169"/>
      <c r="B205" s="175"/>
      <c r="C205" s="174"/>
      <c r="D205" s="89" t="s">
        <v>616</v>
      </c>
      <c r="E205" s="68">
        <f t="shared" ref="E205" si="126">SUM(G205,I205,K205)</f>
        <v>1057</v>
      </c>
      <c r="F205" s="66">
        <f>SUM(H205,J205,L205)</f>
        <v>0</v>
      </c>
      <c r="G205" s="68">
        <v>0</v>
      </c>
      <c r="H205" s="68">
        <v>0</v>
      </c>
      <c r="I205" s="68">
        <v>0</v>
      </c>
      <c r="J205" s="68">
        <v>0</v>
      </c>
      <c r="K205" s="70">
        <v>1057</v>
      </c>
      <c r="L205" s="68">
        <v>0</v>
      </c>
      <c r="M205" s="69"/>
    </row>
    <row r="206" spans="1:13" s="63" customFormat="1" x14ac:dyDescent="0.25">
      <c r="A206" s="126"/>
      <c r="B206" s="90"/>
      <c r="C206" s="125"/>
      <c r="D206" s="88" t="s">
        <v>320</v>
      </c>
      <c r="E206" s="148">
        <f>SUM(E207:E210)</f>
        <v>262942.7</v>
      </c>
      <c r="F206" s="148">
        <f t="shared" ref="F206:L206" si="127">SUM(F207:F210)</f>
        <v>79008.2</v>
      </c>
      <c r="G206" s="148">
        <f t="shared" si="127"/>
        <v>164500</v>
      </c>
      <c r="H206" s="148">
        <f t="shared" si="127"/>
        <v>22461</v>
      </c>
      <c r="I206" s="148">
        <f t="shared" si="127"/>
        <v>74100</v>
      </c>
      <c r="J206" s="148">
        <f t="shared" si="127"/>
        <v>43676.1</v>
      </c>
      <c r="K206" s="148">
        <f t="shared" si="127"/>
        <v>24342.7</v>
      </c>
      <c r="L206" s="148">
        <f t="shared" si="127"/>
        <v>12871.1</v>
      </c>
      <c r="M206" s="69"/>
    </row>
    <row r="207" spans="1:13" s="67" customFormat="1" x14ac:dyDescent="0.25">
      <c r="A207" s="126"/>
      <c r="B207" s="124"/>
      <c r="C207" s="126"/>
      <c r="D207" s="88" t="s">
        <v>21</v>
      </c>
      <c r="E207" s="74">
        <f t="shared" ref="E207:L207" si="128">SUM(E164,E180,E182)</f>
        <v>62488.299999999996</v>
      </c>
      <c r="F207" s="74">
        <f t="shared" si="128"/>
        <v>33272.299999999996</v>
      </c>
      <c r="G207" s="74">
        <f t="shared" si="128"/>
        <v>35500</v>
      </c>
      <c r="H207" s="74">
        <f t="shared" si="128"/>
        <v>6077.5</v>
      </c>
      <c r="I207" s="74">
        <f t="shared" si="128"/>
        <v>16000</v>
      </c>
      <c r="J207" s="74">
        <f t="shared" si="128"/>
        <v>16206.5</v>
      </c>
      <c r="K207" s="74">
        <f t="shared" si="128"/>
        <v>10988.300000000001</v>
      </c>
      <c r="L207" s="74">
        <f t="shared" si="128"/>
        <v>10988.300000000001</v>
      </c>
      <c r="M207" s="124"/>
    </row>
    <row r="208" spans="1:13" s="67" customFormat="1" x14ac:dyDescent="0.25">
      <c r="A208" s="126"/>
      <c r="B208" s="124"/>
      <c r="C208" s="126"/>
      <c r="D208" s="88" t="s">
        <v>363</v>
      </c>
      <c r="E208" s="74">
        <f t="shared" ref="E208:L210" si="129">SUM(E183,E165)</f>
        <v>87387.3</v>
      </c>
      <c r="F208" s="74">
        <f t="shared" si="129"/>
        <v>21782.199999999997</v>
      </c>
      <c r="G208" s="74">
        <f t="shared" si="129"/>
        <v>67000</v>
      </c>
      <c r="H208" s="74">
        <f t="shared" si="129"/>
        <v>7000</v>
      </c>
      <c r="I208" s="74">
        <f t="shared" si="129"/>
        <v>17300</v>
      </c>
      <c r="J208" s="74">
        <f t="shared" si="129"/>
        <v>12899.4</v>
      </c>
      <c r="K208" s="74">
        <f t="shared" si="129"/>
        <v>3087.3</v>
      </c>
      <c r="L208" s="74">
        <f t="shared" si="129"/>
        <v>1882.8</v>
      </c>
      <c r="M208" s="124"/>
    </row>
    <row r="209" spans="1:13" s="63" customFormat="1" x14ac:dyDescent="0.25">
      <c r="A209" s="76"/>
      <c r="B209" s="77"/>
      <c r="C209" s="76"/>
      <c r="D209" s="88" t="s">
        <v>546</v>
      </c>
      <c r="E209" s="74">
        <f t="shared" si="129"/>
        <v>49026.1</v>
      </c>
      <c r="F209" s="74">
        <f t="shared" si="129"/>
        <v>7953.1</v>
      </c>
      <c r="G209" s="74">
        <f t="shared" si="129"/>
        <v>27000</v>
      </c>
      <c r="H209" s="74">
        <f t="shared" si="129"/>
        <v>3306</v>
      </c>
      <c r="I209" s="74">
        <f t="shared" si="129"/>
        <v>18500</v>
      </c>
      <c r="J209" s="74">
        <f t="shared" si="129"/>
        <v>4647.1000000000004</v>
      </c>
      <c r="K209" s="74">
        <f t="shared" si="129"/>
        <v>3526.1</v>
      </c>
      <c r="L209" s="74">
        <f t="shared" si="129"/>
        <v>0</v>
      </c>
      <c r="M209" s="77"/>
    </row>
    <row r="210" spans="1:13" s="63" customFormat="1" x14ac:dyDescent="0.25">
      <c r="A210" s="76"/>
      <c r="B210" s="77"/>
      <c r="C210" s="76"/>
      <c r="D210" s="88" t="s">
        <v>616</v>
      </c>
      <c r="E210" s="74">
        <f t="shared" si="129"/>
        <v>64041</v>
      </c>
      <c r="F210" s="74">
        <f t="shared" si="129"/>
        <v>16000.6</v>
      </c>
      <c r="G210" s="74">
        <f t="shared" si="129"/>
        <v>35000</v>
      </c>
      <c r="H210" s="74">
        <f t="shared" si="129"/>
        <v>6077.5</v>
      </c>
      <c r="I210" s="74">
        <f t="shared" si="129"/>
        <v>22300</v>
      </c>
      <c r="J210" s="74">
        <f t="shared" si="129"/>
        <v>9923.1</v>
      </c>
      <c r="K210" s="74">
        <f t="shared" si="129"/>
        <v>6741</v>
      </c>
      <c r="L210" s="74">
        <f t="shared" si="129"/>
        <v>0</v>
      </c>
      <c r="M210" s="77"/>
    </row>
    <row r="211" spans="1:13" s="63" customFormat="1" ht="19.5" customHeight="1" x14ac:dyDescent="0.25">
      <c r="A211" s="165" t="s">
        <v>454</v>
      </c>
      <c r="B211" s="165"/>
      <c r="C211" s="165"/>
      <c r="D211" s="165"/>
      <c r="E211" s="165"/>
      <c r="F211" s="165"/>
      <c r="G211" s="165"/>
      <c r="H211" s="165"/>
      <c r="I211" s="165"/>
      <c r="J211" s="165"/>
      <c r="K211" s="165"/>
      <c r="L211" s="165"/>
      <c r="M211" s="165"/>
    </row>
    <row r="212" spans="1:13" s="63" customFormat="1" ht="15.75" customHeight="1" x14ac:dyDescent="0.25">
      <c r="A212" s="191" t="s">
        <v>6</v>
      </c>
      <c r="B212" s="191"/>
      <c r="C212" s="191"/>
      <c r="D212" s="191"/>
      <c r="E212" s="191"/>
      <c r="F212" s="191"/>
      <c r="G212" s="191"/>
      <c r="H212" s="191"/>
      <c r="I212" s="191"/>
      <c r="J212" s="191"/>
      <c r="K212" s="191"/>
      <c r="L212" s="191"/>
      <c r="M212" s="191"/>
    </row>
    <row r="213" spans="1:13" s="63" customFormat="1" ht="50.25" customHeight="1" x14ac:dyDescent="0.25">
      <c r="A213" s="126">
        <v>1</v>
      </c>
      <c r="B213" s="122" t="s">
        <v>455</v>
      </c>
      <c r="C213" s="122" t="s">
        <v>274</v>
      </c>
      <c r="D213" s="89" t="s">
        <v>21</v>
      </c>
      <c r="E213" s="91">
        <f>SUM(G213,I213,K213)</f>
        <v>5888.7999999999993</v>
      </c>
      <c r="F213" s="92">
        <f>SUM(H213,J213,L213)</f>
        <v>5801.2999999999993</v>
      </c>
      <c r="G213" s="93">
        <v>2596.1999999999998</v>
      </c>
      <c r="H213" s="92">
        <v>2557.6</v>
      </c>
      <c r="I213" s="94">
        <v>3292.6</v>
      </c>
      <c r="J213" s="92">
        <v>3243.7</v>
      </c>
      <c r="K213" s="91">
        <v>0</v>
      </c>
      <c r="L213" s="91">
        <v>0</v>
      </c>
      <c r="M213" s="122" t="s">
        <v>456</v>
      </c>
    </row>
    <row r="214" spans="1:13" s="63" customFormat="1" ht="18.75" customHeight="1" x14ac:dyDescent="0.25">
      <c r="A214" s="168">
        <v>2</v>
      </c>
      <c r="B214" s="160" t="s">
        <v>321</v>
      </c>
      <c r="C214" s="168" t="s">
        <v>366</v>
      </c>
      <c r="D214" s="81" t="s">
        <v>320</v>
      </c>
      <c r="E214" s="91">
        <f>SUM(E215:E218)</f>
        <v>361115.6</v>
      </c>
      <c r="F214" s="91">
        <f t="shared" ref="F214:L214" si="130">SUM(F215:F218)</f>
        <v>123260.8</v>
      </c>
      <c r="G214" s="91">
        <f t="shared" si="130"/>
        <v>234821.5</v>
      </c>
      <c r="H214" s="91">
        <f t="shared" si="130"/>
        <v>59321.5</v>
      </c>
      <c r="I214" s="91">
        <f t="shared" si="130"/>
        <v>72126.8</v>
      </c>
      <c r="J214" s="91">
        <f t="shared" si="130"/>
        <v>36772</v>
      </c>
      <c r="K214" s="91">
        <f t="shared" si="130"/>
        <v>54167.3</v>
      </c>
      <c r="L214" s="91">
        <f t="shared" si="130"/>
        <v>27167.3</v>
      </c>
      <c r="M214" s="122"/>
    </row>
    <row r="215" spans="1:13" s="63" customFormat="1" ht="61.5" customHeight="1" x14ac:dyDescent="0.25">
      <c r="A215" s="168"/>
      <c r="B215" s="160"/>
      <c r="C215" s="160"/>
      <c r="D215" s="65" t="s">
        <v>21</v>
      </c>
      <c r="E215" s="91">
        <f t="shared" ref="E215:F218" si="131">SUM(G215,I215,K215)</f>
        <v>91115.6</v>
      </c>
      <c r="F215" s="92">
        <f t="shared" si="131"/>
        <v>91115.6</v>
      </c>
      <c r="G215" s="93">
        <v>59321.5</v>
      </c>
      <c r="H215" s="92">
        <v>59321.5</v>
      </c>
      <c r="I215" s="94">
        <v>18126.8</v>
      </c>
      <c r="J215" s="92">
        <v>18126.8</v>
      </c>
      <c r="K215" s="94">
        <v>13667.3</v>
      </c>
      <c r="L215" s="92">
        <v>13667.3</v>
      </c>
      <c r="M215" s="124" t="s">
        <v>457</v>
      </c>
    </row>
    <row r="216" spans="1:13" s="63" customFormat="1" ht="61.5" customHeight="1" x14ac:dyDescent="0.25">
      <c r="A216" s="168"/>
      <c r="B216" s="160"/>
      <c r="C216" s="160"/>
      <c r="D216" s="65" t="s">
        <v>363</v>
      </c>
      <c r="E216" s="91">
        <f t="shared" si="131"/>
        <v>90000</v>
      </c>
      <c r="F216" s="92">
        <f t="shared" si="131"/>
        <v>26092.7</v>
      </c>
      <c r="G216" s="95">
        <v>58500</v>
      </c>
      <c r="H216" s="96">
        <v>0</v>
      </c>
      <c r="I216" s="95">
        <v>18000</v>
      </c>
      <c r="J216" s="96">
        <v>12592.7</v>
      </c>
      <c r="K216" s="95">
        <v>13500</v>
      </c>
      <c r="L216" s="95">
        <v>13500</v>
      </c>
      <c r="M216" s="69" t="s">
        <v>458</v>
      </c>
    </row>
    <row r="217" spans="1:13" s="64" customFormat="1" ht="90" x14ac:dyDescent="0.25">
      <c r="A217" s="168"/>
      <c r="B217" s="160"/>
      <c r="C217" s="160"/>
      <c r="D217" s="65" t="s">
        <v>546</v>
      </c>
      <c r="E217" s="91">
        <f t="shared" ref="E217" si="132">SUM(G217,I217,K217)</f>
        <v>90000</v>
      </c>
      <c r="F217" s="92">
        <f t="shared" ref="F217" si="133">SUM(H217,J217,L217)</f>
        <v>4178</v>
      </c>
      <c r="G217" s="95">
        <v>58500</v>
      </c>
      <c r="H217" s="96">
        <v>0</v>
      </c>
      <c r="I217" s="95">
        <v>18000</v>
      </c>
      <c r="J217" s="95">
        <v>4178</v>
      </c>
      <c r="K217" s="95">
        <v>13500</v>
      </c>
      <c r="L217" s="80">
        <v>0</v>
      </c>
      <c r="M217" s="90" t="s">
        <v>574</v>
      </c>
    </row>
    <row r="218" spans="1:13" s="64" customFormat="1" ht="210.75" customHeight="1" x14ac:dyDescent="0.25">
      <c r="A218" s="168"/>
      <c r="B218" s="160"/>
      <c r="C218" s="160"/>
      <c r="D218" s="65" t="s">
        <v>616</v>
      </c>
      <c r="E218" s="91">
        <f t="shared" si="131"/>
        <v>90000</v>
      </c>
      <c r="F218" s="92">
        <f t="shared" si="131"/>
        <v>1874.5</v>
      </c>
      <c r="G218" s="95">
        <v>58500</v>
      </c>
      <c r="H218" s="96">
        <v>0</v>
      </c>
      <c r="I218" s="95">
        <v>18000</v>
      </c>
      <c r="J218" s="95">
        <v>1874.5</v>
      </c>
      <c r="K218" s="95">
        <v>13500</v>
      </c>
      <c r="L218" s="80">
        <v>0</v>
      </c>
      <c r="M218" s="90" t="s">
        <v>722</v>
      </c>
    </row>
    <row r="219" spans="1:13" s="63" customFormat="1" ht="15.75" hidden="1" customHeight="1" x14ac:dyDescent="0.25">
      <c r="A219" s="160" t="s">
        <v>8</v>
      </c>
      <c r="B219" s="160"/>
      <c r="C219" s="160"/>
      <c r="D219" s="160"/>
      <c r="E219" s="160"/>
      <c r="F219" s="160"/>
      <c r="G219" s="160"/>
      <c r="H219" s="160"/>
      <c r="I219" s="160"/>
      <c r="J219" s="160"/>
      <c r="K219" s="160"/>
      <c r="L219" s="160"/>
      <c r="M219" s="160"/>
    </row>
    <row r="220" spans="1:13" s="63" customFormat="1" ht="15" customHeight="1" x14ac:dyDescent="0.25">
      <c r="A220" s="165" t="s">
        <v>459</v>
      </c>
      <c r="B220" s="165"/>
      <c r="C220" s="165"/>
      <c r="D220" s="165"/>
      <c r="E220" s="165"/>
      <c r="F220" s="165"/>
      <c r="G220" s="165"/>
      <c r="H220" s="165"/>
      <c r="I220" s="165"/>
      <c r="J220" s="165"/>
      <c r="K220" s="165"/>
      <c r="L220" s="165"/>
      <c r="M220" s="165"/>
    </row>
    <row r="221" spans="1:13" s="63" customFormat="1" x14ac:dyDescent="0.25">
      <c r="A221" s="168">
        <v>1</v>
      </c>
      <c r="B221" s="160" t="s">
        <v>323</v>
      </c>
      <c r="C221" s="168" t="s">
        <v>366</v>
      </c>
      <c r="D221" s="81" t="s">
        <v>320</v>
      </c>
      <c r="E221" s="66">
        <f>SUM(E222:E225)</f>
        <v>63600</v>
      </c>
      <c r="F221" s="66">
        <f t="shared" ref="F221:L221" si="134">SUM(F222:F225)</f>
        <v>4968.7</v>
      </c>
      <c r="G221" s="66">
        <f t="shared" si="134"/>
        <v>12500</v>
      </c>
      <c r="H221" s="66">
        <f t="shared" si="134"/>
        <v>0</v>
      </c>
      <c r="I221" s="66">
        <f t="shared" si="134"/>
        <v>51100</v>
      </c>
      <c r="J221" s="66">
        <f t="shared" si="134"/>
        <v>4968.7</v>
      </c>
      <c r="K221" s="66">
        <f t="shared" si="134"/>
        <v>0</v>
      </c>
      <c r="L221" s="66">
        <f t="shared" si="134"/>
        <v>0</v>
      </c>
      <c r="M221" s="76"/>
    </row>
    <row r="222" spans="1:13" s="63" customFormat="1" ht="47.25" customHeight="1" x14ac:dyDescent="0.25">
      <c r="A222" s="168"/>
      <c r="B222" s="160"/>
      <c r="C222" s="168"/>
      <c r="D222" s="65" t="s">
        <v>21</v>
      </c>
      <c r="E222" s="66">
        <f>SUM(G222,I222,K222)</f>
        <v>22350</v>
      </c>
      <c r="F222" s="66">
        <v>0</v>
      </c>
      <c r="G222" s="66">
        <v>12500</v>
      </c>
      <c r="H222" s="66">
        <f>SUM(H225:H227)</f>
        <v>0</v>
      </c>
      <c r="I222" s="66">
        <v>9850</v>
      </c>
      <c r="J222" s="66">
        <v>0</v>
      </c>
      <c r="K222" s="66">
        <f>SUM(K225:K227)</f>
        <v>0</v>
      </c>
      <c r="L222" s="66">
        <f>SUM(L225:L227)</f>
        <v>0</v>
      </c>
      <c r="M222" s="122" t="s">
        <v>435</v>
      </c>
    </row>
    <row r="223" spans="1:13" s="63" customFormat="1" ht="47.25" customHeight="1" x14ac:dyDescent="0.25">
      <c r="A223" s="168"/>
      <c r="B223" s="160"/>
      <c r="C223" s="168"/>
      <c r="D223" s="65" t="s">
        <v>363</v>
      </c>
      <c r="E223" s="66">
        <v>11200</v>
      </c>
      <c r="F223" s="66">
        <v>0</v>
      </c>
      <c r="G223" s="66">
        <v>0</v>
      </c>
      <c r="H223" s="66">
        <v>0</v>
      </c>
      <c r="I223" s="66">
        <v>11200</v>
      </c>
      <c r="J223" s="66">
        <v>0</v>
      </c>
      <c r="K223" s="66">
        <v>0</v>
      </c>
      <c r="L223" s="66">
        <v>0</v>
      </c>
      <c r="M223" s="65" t="s">
        <v>435</v>
      </c>
    </row>
    <row r="224" spans="1:13" s="63" customFormat="1" ht="177" customHeight="1" x14ac:dyDescent="0.25">
      <c r="A224" s="168"/>
      <c r="B224" s="160"/>
      <c r="C224" s="168"/>
      <c r="D224" s="65" t="s">
        <v>546</v>
      </c>
      <c r="E224" s="66">
        <f>SUM(G224,I224,K224)</f>
        <v>14650</v>
      </c>
      <c r="F224" s="92">
        <f t="shared" ref="F224" si="135">SUM(H224,J224,L224)</f>
        <v>4968.7</v>
      </c>
      <c r="G224" s="66">
        <v>0</v>
      </c>
      <c r="H224" s="66">
        <f>SUM(H226:H227)</f>
        <v>0</v>
      </c>
      <c r="I224" s="66">
        <v>14650</v>
      </c>
      <c r="J224" s="66">
        <v>4968.7</v>
      </c>
      <c r="K224" s="66">
        <f>SUM(K226:K227)</f>
        <v>0</v>
      </c>
      <c r="L224" s="66">
        <f>SUM(L226:L227)</f>
        <v>0</v>
      </c>
      <c r="M224" s="65" t="s">
        <v>679</v>
      </c>
    </row>
    <row r="225" spans="1:13" s="63" customFormat="1" ht="317.25" customHeight="1" x14ac:dyDescent="0.25">
      <c r="A225" s="168"/>
      <c r="B225" s="160"/>
      <c r="C225" s="168"/>
      <c r="D225" s="65" t="s">
        <v>616</v>
      </c>
      <c r="E225" s="66">
        <v>15400</v>
      </c>
      <c r="F225" s="66">
        <v>0</v>
      </c>
      <c r="G225" s="66">
        <v>0</v>
      </c>
      <c r="H225" s="66">
        <f>SUM(H227:H228)</f>
        <v>0</v>
      </c>
      <c r="I225" s="66">
        <v>15400</v>
      </c>
      <c r="J225" s="66">
        <v>0</v>
      </c>
      <c r="K225" s="66">
        <f>SUM(K227:K228)</f>
        <v>0</v>
      </c>
      <c r="L225" s="66">
        <f>SUM(L227:L228)</f>
        <v>0</v>
      </c>
      <c r="M225" s="122" t="s">
        <v>672</v>
      </c>
    </row>
    <row r="226" spans="1:13" s="63" customFormat="1" ht="15" customHeight="1" x14ac:dyDescent="0.25">
      <c r="A226" s="76"/>
      <c r="B226" s="176" t="s">
        <v>301</v>
      </c>
      <c r="C226" s="176"/>
      <c r="D226" s="176"/>
      <c r="E226" s="176"/>
      <c r="F226" s="176"/>
      <c r="G226" s="176"/>
      <c r="H226" s="176"/>
      <c r="I226" s="176"/>
      <c r="J226" s="176"/>
      <c r="K226" s="176"/>
      <c r="L226" s="176"/>
      <c r="M226" s="176"/>
    </row>
    <row r="227" spans="1:13" s="63" customFormat="1" ht="75" x14ac:dyDescent="0.25">
      <c r="A227" s="79" t="s">
        <v>261</v>
      </c>
      <c r="B227" s="69" t="s">
        <v>671</v>
      </c>
      <c r="C227" s="125" t="s">
        <v>560</v>
      </c>
      <c r="D227" s="122" t="s">
        <v>616</v>
      </c>
      <c r="E227" s="66">
        <v>0</v>
      </c>
      <c r="F227" s="92">
        <f>SUM(H227,J227,L227)</f>
        <v>0</v>
      </c>
      <c r="G227" s="66">
        <v>0</v>
      </c>
      <c r="H227" s="66">
        <v>0</v>
      </c>
      <c r="I227" s="66">
        <v>0</v>
      </c>
      <c r="J227" s="66">
        <v>0</v>
      </c>
      <c r="K227" s="66">
        <v>0</v>
      </c>
      <c r="L227" s="66">
        <v>0</v>
      </c>
      <c r="M227" s="69" t="s">
        <v>667</v>
      </c>
    </row>
    <row r="228" spans="1:13" s="63" customFormat="1" ht="30" x14ac:dyDescent="0.25">
      <c r="A228" s="79" t="s">
        <v>262</v>
      </c>
      <c r="B228" s="69" t="s">
        <v>669</v>
      </c>
      <c r="C228" s="125" t="s">
        <v>670</v>
      </c>
      <c r="D228" s="122" t="s">
        <v>616</v>
      </c>
      <c r="E228" s="66">
        <v>0</v>
      </c>
      <c r="F228" s="91">
        <v>0</v>
      </c>
      <c r="G228" s="66">
        <v>0</v>
      </c>
      <c r="H228" s="66">
        <v>0</v>
      </c>
      <c r="I228" s="66">
        <v>0</v>
      </c>
      <c r="J228" s="66">
        <v>0</v>
      </c>
      <c r="K228" s="66">
        <v>0</v>
      </c>
      <c r="L228" s="66">
        <v>0</v>
      </c>
      <c r="M228" s="69" t="s">
        <v>667</v>
      </c>
    </row>
    <row r="229" spans="1:13" s="63" customFormat="1" ht="45" x14ac:dyDescent="0.25">
      <c r="A229" s="79" t="s">
        <v>16</v>
      </c>
      <c r="B229" s="69" t="s">
        <v>460</v>
      </c>
      <c r="C229" s="125" t="s">
        <v>366</v>
      </c>
      <c r="D229" s="65" t="s">
        <v>21</v>
      </c>
      <c r="E229" s="72">
        <f t="shared" ref="E229" si="136">SUM(G229,I229,K229)</f>
        <v>4700</v>
      </c>
      <c r="F229" s="66">
        <v>0</v>
      </c>
      <c r="G229" s="66">
        <v>0</v>
      </c>
      <c r="H229" s="66">
        <v>0</v>
      </c>
      <c r="I229" s="72">
        <v>4700</v>
      </c>
      <c r="J229" s="66">
        <v>0</v>
      </c>
      <c r="K229" s="66">
        <v>0</v>
      </c>
      <c r="L229" s="66">
        <v>0</v>
      </c>
      <c r="M229" s="69" t="s">
        <v>370</v>
      </c>
    </row>
    <row r="230" spans="1:13" s="63" customFormat="1" x14ac:dyDescent="0.25">
      <c r="A230" s="168">
        <v>3</v>
      </c>
      <c r="B230" s="160" t="s">
        <v>322</v>
      </c>
      <c r="C230" s="158" t="s">
        <v>366</v>
      </c>
      <c r="D230" s="75" t="s">
        <v>320</v>
      </c>
      <c r="E230" s="66">
        <f>SUM(E231:E233)</f>
        <v>12700</v>
      </c>
      <c r="F230" s="66">
        <f t="shared" ref="F230:L230" si="137">SUM(F231:F233)</f>
        <v>0</v>
      </c>
      <c r="G230" s="66">
        <f t="shared" si="137"/>
        <v>0</v>
      </c>
      <c r="H230" s="66">
        <f t="shared" si="137"/>
        <v>0</v>
      </c>
      <c r="I230" s="66">
        <f t="shared" si="137"/>
        <v>12700</v>
      </c>
      <c r="J230" s="66">
        <f t="shared" si="137"/>
        <v>0</v>
      </c>
      <c r="K230" s="66">
        <f t="shared" si="137"/>
        <v>0</v>
      </c>
      <c r="L230" s="66">
        <f t="shared" si="137"/>
        <v>0</v>
      </c>
      <c r="M230" s="76"/>
    </row>
    <row r="231" spans="1:13" s="63" customFormat="1" ht="45" x14ac:dyDescent="0.25">
      <c r="A231" s="168"/>
      <c r="B231" s="160"/>
      <c r="C231" s="158"/>
      <c r="D231" s="122" t="s">
        <v>363</v>
      </c>
      <c r="E231" s="66">
        <f>SUM(G231,I231,K231)</f>
        <v>3000</v>
      </c>
      <c r="F231" s="66">
        <f>SUM(H231,J231,L231)</f>
        <v>0</v>
      </c>
      <c r="G231" s="66">
        <v>0</v>
      </c>
      <c r="H231" s="66">
        <v>0</v>
      </c>
      <c r="I231" s="72">
        <v>3000</v>
      </c>
      <c r="J231" s="66">
        <v>0</v>
      </c>
      <c r="K231" s="66">
        <v>0</v>
      </c>
      <c r="L231" s="66">
        <v>0</v>
      </c>
      <c r="M231" s="69" t="s">
        <v>370</v>
      </c>
    </row>
    <row r="232" spans="1:13" s="63" customFormat="1" ht="150" x14ac:dyDescent="0.25">
      <c r="A232" s="168"/>
      <c r="B232" s="182"/>
      <c r="C232" s="158"/>
      <c r="D232" s="122" t="s">
        <v>546</v>
      </c>
      <c r="E232" s="66">
        <v>3200</v>
      </c>
      <c r="F232" s="66">
        <f>SUM(H232,J232,L232)</f>
        <v>0</v>
      </c>
      <c r="G232" s="66">
        <v>0</v>
      </c>
      <c r="H232" s="66">
        <v>0</v>
      </c>
      <c r="I232" s="72">
        <v>3200</v>
      </c>
      <c r="J232" s="66">
        <v>0</v>
      </c>
      <c r="K232" s="66">
        <v>0</v>
      </c>
      <c r="L232" s="66">
        <v>0</v>
      </c>
      <c r="M232" s="69" t="s">
        <v>562</v>
      </c>
    </row>
    <row r="233" spans="1:13" s="63" customFormat="1" ht="120" x14ac:dyDescent="0.25">
      <c r="A233" s="169"/>
      <c r="B233" s="175"/>
      <c r="C233" s="174"/>
      <c r="D233" s="122" t="s">
        <v>616</v>
      </c>
      <c r="E233" s="66">
        <f>SUM(G233,I233,K233)</f>
        <v>6500</v>
      </c>
      <c r="F233" s="66">
        <f>SUM(H233,J233,L233)</f>
        <v>0</v>
      </c>
      <c r="G233" s="66">
        <v>0</v>
      </c>
      <c r="H233" s="66">
        <v>0</v>
      </c>
      <c r="I233" s="72">
        <v>6500</v>
      </c>
      <c r="J233" s="66">
        <v>0</v>
      </c>
      <c r="K233" s="66">
        <v>0</v>
      </c>
      <c r="L233" s="66">
        <v>0</v>
      </c>
      <c r="M233" s="123" t="s">
        <v>673</v>
      </c>
    </row>
    <row r="234" spans="1:13" s="63" customFormat="1" ht="17.25" customHeight="1" x14ac:dyDescent="0.25">
      <c r="A234" s="165" t="s">
        <v>9</v>
      </c>
      <c r="B234" s="165"/>
      <c r="C234" s="165"/>
      <c r="D234" s="165"/>
      <c r="E234" s="165"/>
      <c r="F234" s="165"/>
      <c r="G234" s="165"/>
      <c r="H234" s="165"/>
      <c r="I234" s="165"/>
      <c r="J234" s="165"/>
      <c r="K234" s="165"/>
      <c r="L234" s="165"/>
      <c r="M234" s="165"/>
    </row>
    <row r="235" spans="1:13" s="63" customFormat="1" ht="17.25" customHeight="1" x14ac:dyDescent="0.25">
      <c r="A235" s="168">
        <v>1</v>
      </c>
      <c r="B235" s="160" t="s">
        <v>326</v>
      </c>
      <c r="C235" s="158" t="s">
        <v>366</v>
      </c>
      <c r="D235" s="75" t="s">
        <v>320</v>
      </c>
      <c r="E235" s="66">
        <f>SUM(E236:E239)</f>
        <v>2250</v>
      </c>
      <c r="F235" s="66">
        <f t="shared" ref="F235:L235" si="138">SUM(F236:F239)</f>
        <v>5304.1</v>
      </c>
      <c r="G235" s="66">
        <f t="shared" si="138"/>
        <v>1000</v>
      </c>
      <c r="H235" s="66">
        <f t="shared" si="138"/>
        <v>2514.6999999999998</v>
      </c>
      <c r="I235" s="66">
        <f t="shared" si="138"/>
        <v>1250</v>
      </c>
      <c r="J235" s="66">
        <f t="shared" si="138"/>
        <v>2789.4</v>
      </c>
      <c r="K235" s="66">
        <f t="shared" si="138"/>
        <v>0</v>
      </c>
      <c r="L235" s="66">
        <f t="shared" si="138"/>
        <v>0</v>
      </c>
      <c r="M235" s="76"/>
    </row>
    <row r="236" spans="1:13" s="63" customFormat="1" ht="45.75" customHeight="1" x14ac:dyDescent="0.25">
      <c r="A236" s="168"/>
      <c r="B236" s="160"/>
      <c r="C236" s="166"/>
      <c r="D236" s="65" t="s">
        <v>21</v>
      </c>
      <c r="E236" s="66">
        <f>SUM(G236,I236,K236,)</f>
        <v>1200</v>
      </c>
      <c r="F236" s="66">
        <f>SUM(H236,J236,L236,)</f>
        <v>0</v>
      </c>
      <c r="G236" s="72">
        <v>1000</v>
      </c>
      <c r="H236" s="66">
        <v>0</v>
      </c>
      <c r="I236" s="72">
        <v>200</v>
      </c>
      <c r="J236" s="66">
        <v>0</v>
      </c>
      <c r="K236" s="66">
        <v>0</v>
      </c>
      <c r="L236" s="66">
        <v>0</v>
      </c>
      <c r="M236" s="122" t="s">
        <v>435</v>
      </c>
    </row>
    <row r="237" spans="1:13" s="63" customFormat="1" ht="45.75" customHeight="1" x14ac:dyDescent="0.25">
      <c r="A237" s="168"/>
      <c r="B237" s="160"/>
      <c r="C237" s="166"/>
      <c r="D237" s="65" t="s">
        <v>363</v>
      </c>
      <c r="E237" s="66">
        <f>SUM(G237,I237,K237,)</f>
        <v>150</v>
      </c>
      <c r="F237" s="66">
        <f>SUM(H237,J237,L237,)</f>
        <v>150</v>
      </c>
      <c r="G237" s="66">
        <v>0</v>
      </c>
      <c r="H237" s="66">
        <v>0</v>
      </c>
      <c r="I237" s="66">
        <v>150</v>
      </c>
      <c r="J237" s="66">
        <v>150</v>
      </c>
      <c r="K237" s="66">
        <v>0</v>
      </c>
      <c r="L237" s="66">
        <v>0</v>
      </c>
      <c r="M237" s="69" t="s">
        <v>438</v>
      </c>
    </row>
    <row r="238" spans="1:13" s="63" customFormat="1" ht="51" customHeight="1" x14ac:dyDescent="0.25">
      <c r="A238" s="168"/>
      <c r="B238" s="160"/>
      <c r="C238" s="166"/>
      <c r="D238" s="65" t="s">
        <v>546</v>
      </c>
      <c r="E238" s="66">
        <v>400</v>
      </c>
      <c r="F238" s="66">
        <v>0</v>
      </c>
      <c r="G238" s="66">
        <v>0</v>
      </c>
      <c r="H238" s="66">
        <v>0</v>
      </c>
      <c r="I238" s="66">
        <v>400</v>
      </c>
      <c r="J238" s="66">
        <v>0</v>
      </c>
      <c r="K238" s="66">
        <v>0</v>
      </c>
      <c r="L238" s="66">
        <v>0</v>
      </c>
      <c r="M238" s="122" t="s">
        <v>435</v>
      </c>
    </row>
    <row r="239" spans="1:13" s="63" customFormat="1" ht="91.5" customHeight="1" x14ac:dyDescent="0.25">
      <c r="A239" s="169"/>
      <c r="B239" s="170"/>
      <c r="C239" s="167"/>
      <c r="D239" s="65" t="s">
        <v>616</v>
      </c>
      <c r="E239" s="66">
        <f>SUM(G239,I239,K239,)</f>
        <v>500</v>
      </c>
      <c r="F239" s="66">
        <f>SUM(H239,J239,L239,)</f>
        <v>5154.1000000000004</v>
      </c>
      <c r="G239" s="66">
        <v>0</v>
      </c>
      <c r="H239" s="66">
        <v>2514.6999999999998</v>
      </c>
      <c r="I239" s="66">
        <v>500</v>
      </c>
      <c r="J239" s="66">
        <v>2639.4</v>
      </c>
      <c r="K239" s="66">
        <v>0</v>
      </c>
      <c r="L239" s="66">
        <v>0</v>
      </c>
      <c r="M239" s="123" t="s">
        <v>674</v>
      </c>
    </row>
    <row r="240" spans="1:13" s="63" customFormat="1" x14ac:dyDescent="0.25">
      <c r="A240" s="183" t="s">
        <v>290</v>
      </c>
      <c r="B240" s="160" t="s">
        <v>327</v>
      </c>
      <c r="C240" s="158" t="s">
        <v>366</v>
      </c>
      <c r="D240" s="75" t="s">
        <v>320</v>
      </c>
      <c r="E240" s="66">
        <f>SUM(E241:E244)</f>
        <v>837270.4</v>
      </c>
      <c r="F240" s="66">
        <f>SUM(F241:F244)</f>
        <v>1042062.5</v>
      </c>
      <c r="G240" s="66">
        <f t="shared" ref="G240:L240" si="139">SUM(G241:G244)</f>
        <v>0</v>
      </c>
      <c r="H240" s="66">
        <f t="shared" si="139"/>
        <v>0</v>
      </c>
      <c r="I240" s="66">
        <f t="shared" si="139"/>
        <v>837270.4</v>
      </c>
      <c r="J240" s="66">
        <f t="shared" si="139"/>
        <v>1042062.5</v>
      </c>
      <c r="K240" s="66">
        <f t="shared" si="139"/>
        <v>0</v>
      </c>
      <c r="L240" s="66">
        <f t="shared" si="139"/>
        <v>0</v>
      </c>
      <c r="M240" s="69"/>
    </row>
    <row r="241" spans="1:13" s="63" customFormat="1" x14ac:dyDescent="0.25">
      <c r="A241" s="168"/>
      <c r="B241" s="160"/>
      <c r="C241" s="166"/>
      <c r="D241" s="65" t="s">
        <v>21</v>
      </c>
      <c r="E241" s="72">
        <f t="shared" ref="E241:F243" si="140">SUM(G241,I241,K241,)</f>
        <v>210210.4</v>
      </c>
      <c r="F241" s="97">
        <f t="shared" si="140"/>
        <v>321291.40000000002</v>
      </c>
      <c r="G241" s="66">
        <v>0</v>
      </c>
      <c r="H241" s="66">
        <v>0</v>
      </c>
      <c r="I241" s="72">
        <v>210210.4</v>
      </c>
      <c r="J241" s="97">
        <v>321291.40000000002</v>
      </c>
      <c r="K241" s="66">
        <v>0</v>
      </c>
      <c r="L241" s="66">
        <v>0</v>
      </c>
      <c r="M241" s="126" t="s">
        <v>438</v>
      </c>
    </row>
    <row r="242" spans="1:13" s="63" customFormat="1" ht="202.5" customHeight="1" x14ac:dyDescent="0.25">
      <c r="A242" s="168"/>
      <c r="B242" s="160"/>
      <c r="C242" s="166"/>
      <c r="D242" s="65" t="s">
        <v>363</v>
      </c>
      <c r="E242" s="66">
        <f t="shared" si="140"/>
        <v>198580</v>
      </c>
      <c r="F242" s="68">
        <f t="shared" si="140"/>
        <v>114827.8</v>
      </c>
      <c r="G242" s="66">
        <v>0</v>
      </c>
      <c r="H242" s="66">
        <v>0</v>
      </c>
      <c r="I242" s="66">
        <v>198580</v>
      </c>
      <c r="J242" s="66">
        <v>114827.8</v>
      </c>
      <c r="K242" s="66">
        <v>0</v>
      </c>
      <c r="L242" s="66">
        <v>0</v>
      </c>
      <c r="M242" s="69" t="s">
        <v>461</v>
      </c>
    </row>
    <row r="243" spans="1:13" s="63" customFormat="1" ht="300" x14ac:dyDescent="0.25">
      <c r="A243" s="168"/>
      <c r="B243" s="160"/>
      <c r="C243" s="166"/>
      <c r="D243" s="65" t="s">
        <v>546</v>
      </c>
      <c r="E243" s="66">
        <f t="shared" si="140"/>
        <v>198580</v>
      </c>
      <c r="F243" s="68">
        <f t="shared" si="140"/>
        <v>346801.6</v>
      </c>
      <c r="G243" s="66">
        <f>SUM(G248,G253,G258,G263,G268,)</f>
        <v>0</v>
      </c>
      <c r="H243" s="66">
        <f>SUM(H248,H253,H258,H263,H268,)</f>
        <v>0</v>
      </c>
      <c r="I243" s="66">
        <v>198580</v>
      </c>
      <c r="J243" s="66">
        <v>346801.6</v>
      </c>
      <c r="K243" s="66">
        <f>SUM(K248,K253,K258,K263,K268,)</f>
        <v>0</v>
      </c>
      <c r="L243" s="66">
        <f>SUM(L248,L253,L258,L263,L268,)</f>
        <v>0</v>
      </c>
      <c r="M243" s="98" t="s">
        <v>573</v>
      </c>
    </row>
    <row r="244" spans="1:13" s="63" customFormat="1" ht="180" x14ac:dyDescent="0.25">
      <c r="A244" s="169"/>
      <c r="B244" s="170"/>
      <c r="C244" s="167"/>
      <c r="D244" s="65" t="s">
        <v>616</v>
      </c>
      <c r="E244" s="66">
        <f t="shared" ref="E244" si="141">SUM(G244,I244,K244,)</f>
        <v>229900</v>
      </c>
      <c r="F244" s="68">
        <f t="shared" ref="F244" si="142">SUM(H244,J244,L244,)</f>
        <v>259141.7</v>
      </c>
      <c r="G244" s="66">
        <v>0</v>
      </c>
      <c r="H244" s="66">
        <v>0</v>
      </c>
      <c r="I244" s="66">
        <v>229900</v>
      </c>
      <c r="J244" s="66">
        <v>259141.7</v>
      </c>
      <c r="K244" s="66">
        <v>0</v>
      </c>
      <c r="L244" s="66">
        <v>0</v>
      </c>
      <c r="M244" s="65" t="s">
        <v>675</v>
      </c>
    </row>
    <row r="245" spans="1:13" s="63" customFormat="1" ht="19.5" customHeight="1" x14ac:dyDescent="0.25">
      <c r="A245" s="183" t="s">
        <v>276</v>
      </c>
      <c r="B245" s="160" t="s">
        <v>328</v>
      </c>
      <c r="C245" s="158" t="s">
        <v>366</v>
      </c>
      <c r="D245" s="75" t="s">
        <v>320</v>
      </c>
      <c r="E245" s="66">
        <f>SUM(E246:E249)</f>
        <v>8500</v>
      </c>
      <c r="F245" s="66">
        <f t="shared" ref="F245:L245" si="143">SUM(F246:F249)</f>
        <v>7160.7999999999993</v>
      </c>
      <c r="G245" s="66">
        <f t="shared" si="143"/>
        <v>0</v>
      </c>
      <c r="H245" s="66">
        <f t="shared" si="143"/>
        <v>902.4</v>
      </c>
      <c r="I245" s="66">
        <f t="shared" si="143"/>
        <v>8500</v>
      </c>
      <c r="J245" s="66">
        <f t="shared" si="143"/>
        <v>6258.4</v>
      </c>
      <c r="K245" s="66">
        <f t="shared" si="143"/>
        <v>0</v>
      </c>
      <c r="L245" s="66">
        <f t="shared" si="143"/>
        <v>0</v>
      </c>
      <c r="M245" s="69"/>
    </row>
    <row r="246" spans="1:13" s="63" customFormat="1" ht="60" customHeight="1" x14ac:dyDescent="0.25">
      <c r="A246" s="168"/>
      <c r="B246" s="160"/>
      <c r="C246" s="166"/>
      <c r="D246" s="65" t="s">
        <v>21</v>
      </c>
      <c r="E246" s="72">
        <f t="shared" ref="E246:F248" si="144">SUM(G246,I246,K246,)</f>
        <v>2000</v>
      </c>
      <c r="F246" s="66">
        <f t="shared" si="144"/>
        <v>2000</v>
      </c>
      <c r="G246" s="66">
        <v>0</v>
      </c>
      <c r="H246" s="66">
        <v>0</v>
      </c>
      <c r="I246" s="72">
        <v>2000</v>
      </c>
      <c r="J246" s="66">
        <v>2000</v>
      </c>
      <c r="K246" s="66">
        <v>0</v>
      </c>
      <c r="L246" s="66">
        <v>0</v>
      </c>
      <c r="M246" s="69" t="s">
        <v>465</v>
      </c>
    </row>
    <row r="247" spans="1:13" s="63" customFormat="1" ht="60" customHeight="1" x14ac:dyDescent="0.25">
      <c r="A247" s="168"/>
      <c r="B247" s="160"/>
      <c r="C247" s="166"/>
      <c r="D247" s="65" t="s">
        <v>363</v>
      </c>
      <c r="E247" s="66">
        <f t="shared" si="144"/>
        <v>2000</v>
      </c>
      <c r="F247" s="68">
        <f t="shared" si="144"/>
        <v>2000</v>
      </c>
      <c r="G247" s="66">
        <v>0</v>
      </c>
      <c r="H247" s="66">
        <v>0</v>
      </c>
      <c r="I247" s="72">
        <v>2000</v>
      </c>
      <c r="J247" s="66">
        <v>2000</v>
      </c>
      <c r="K247" s="66">
        <v>0</v>
      </c>
      <c r="L247" s="66">
        <v>0</v>
      </c>
      <c r="M247" s="69" t="s">
        <v>462</v>
      </c>
    </row>
    <row r="248" spans="1:13" s="63" customFormat="1" ht="58.5" customHeight="1" x14ac:dyDescent="0.25">
      <c r="A248" s="168"/>
      <c r="B248" s="160"/>
      <c r="C248" s="166"/>
      <c r="D248" s="65" t="s">
        <v>546</v>
      </c>
      <c r="E248" s="66">
        <f t="shared" si="144"/>
        <v>2200</v>
      </c>
      <c r="F248" s="68">
        <f t="shared" si="144"/>
        <v>1610.2</v>
      </c>
      <c r="G248" s="66">
        <v>0</v>
      </c>
      <c r="H248" s="66">
        <v>0</v>
      </c>
      <c r="I248" s="72">
        <v>2200</v>
      </c>
      <c r="J248" s="66">
        <v>1610.2</v>
      </c>
      <c r="K248" s="66">
        <v>0</v>
      </c>
      <c r="L248" s="66">
        <v>0</v>
      </c>
      <c r="M248" s="71" t="s">
        <v>571</v>
      </c>
    </row>
    <row r="249" spans="1:13" s="63" customFormat="1" ht="122.25" customHeight="1" x14ac:dyDescent="0.25">
      <c r="A249" s="169"/>
      <c r="B249" s="170"/>
      <c r="C249" s="167"/>
      <c r="D249" s="65" t="s">
        <v>616</v>
      </c>
      <c r="E249" s="66">
        <f t="shared" ref="E249" si="145">SUM(G249,I249,K249,)</f>
        <v>2300</v>
      </c>
      <c r="F249" s="68">
        <f t="shared" ref="F249" si="146">SUM(H249,J249,L249,)</f>
        <v>1550.6</v>
      </c>
      <c r="G249" s="66">
        <v>0</v>
      </c>
      <c r="H249" s="66">
        <v>902.4</v>
      </c>
      <c r="I249" s="72">
        <v>2300</v>
      </c>
      <c r="J249" s="66">
        <v>648.20000000000005</v>
      </c>
      <c r="K249" s="66">
        <v>0</v>
      </c>
      <c r="L249" s="66">
        <v>0</v>
      </c>
      <c r="M249" s="135" t="s">
        <v>676</v>
      </c>
    </row>
    <row r="250" spans="1:13" s="63" customFormat="1" ht="19.5" customHeight="1" x14ac:dyDescent="0.25">
      <c r="A250" s="183" t="s">
        <v>317</v>
      </c>
      <c r="B250" s="160" t="s">
        <v>329</v>
      </c>
      <c r="C250" s="158" t="s">
        <v>366</v>
      </c>
      <c r="D250" s="75" t="s">
        <v>320</v>
      </c>
      <c r="E250" s="66">
        <f>SUM(E251:E254)</f>
        <v>14344</v>
      </c>
      <c r="F250" s="66">
        <f t="shared" ref="F250:L250" si="147">SUM(F251:F254)</f>
        <v>22572.3</v>
      </c>
      <c r="G250" s="66">
        <f t="shared" si="147"/>
        <v>0</v>
      </c>
      <c r="H250" s="66">
        <f t="shared" si="147"/>
        <v>0</v>
      </c>
      <c r="I250" s="66">
        <f t="shared" si="147"/>
        <v>14344</v>
      </c>
      <c r="J250" s="66">
        <f t="shared" si="147"/>
        <v>22572.3</v>
      </c>
      <c r="K250" s="66">
        <f t="shared" si="147"/>
        <v>0</v>
      </c>
      <c r="L250" s="66">
        <f t="shared" si="147"/>
        <v>0</v>
      </c>
      <c r="M250" s="69"/>
    </row>
    <row r="251" spans="1:13" s="63" customFormat="1" ht="48" customHeight="1" x14ac:dyDescent="0.25">
      <c r="A251" s="168"/>
      <c r="B251" s="160"/>
      <c r="C251" s="166"/>
      <c r="D251" s="65" t="s">
        <v>21</v>
      </c>
      <c r="E251" s="72">
        <f>SUM(G251,I251,K251,)</f>
        <v>3237</v>
      </c>
      <c r="F251" s="72">
        <f>SUM(H251,J251,L251,)</f>
        <v>3237</v>
      </c>
      <c r="G251" s="66">
        <v>0</v>
      </c>
      <c r="H251" s="66">
        <v>0</v>
      </c>
      <c r="I251" s="72">
        <v>3237</v>
      </c>
      <c r="J251" s="72">
        <v>3237</v>
      </c>
      <c r="K251" s="66">
        <v>0</v>
      </c>
      <c r="L251" s="66">
        <v>0</v>
      </c>
      <c r="M251" s="69" t="s">
        <v>371</v>
      </c>
    </row>
    <row r="252" spans="1:13" s="63" customFormat="1" ht="59.25" customHeight="1" x14ac:dyDescent="0.25">
      <c r="A252" s="168"/>
      <c r="B252" s="160"/>
      <c r="C252" s="166"/>
      <c r="D252" s="65" t="s">
        <v>363</v>
      </c>
      <c r="E252" s="66">
        <f>SUM(G252,I252,K252,)</f>
        <v>3480</v>
      </c>
      <c r="F252" s="68">
        <f>SUM(H252,J252,L252,)</f>
        <v>3480</v>
      </c>
      <c r="G252" s="66">
        <v>0</v>
      </c>
      <c r="H252" s="66">
        <v>0</v>
      </c>
      <c r="I252" s="72">
        <v>3480</v>
      </c>
      <c r="J252" s="66">
        <v>3480</v>
      </c>
      <c r="K252" s="66">
        <v>0</v>
      </c>
      <c r="L252" s="66">
        <v>0</v>
      </c>
      <c r="M252" s="69" t="s">
        <v>463</v>
      </c>
    </row>
    <row r="253" spans="1:13" s="63" customFormat="1" ht="133.5" customHeight="1" x14ac:dyDescent="0.25">
      <c r="A253" s="168"/>
      <c r="B253" s="160"/>
      <c r="C253" s="166"/>
      <c r="D253" s="65" t="s">
        <v>546</v>
      </c>
      <c r="E253" s="66">
        <v>3727</v>
      </c>
      <c r="F253" s="68">
        <f>SUM(H253,J253,L253,)</f>
        <v>11786.3</v>
      </c>
      <c r="G253" s="66">
        <v>0</v>
      </c>
      <c r="H253" s="66">
        <v>0</v>
      </c>
      <c r="I253" s="72">
        <v>3727</v>
      </c>
      <c r="J253" s="66">
        <v>11786.3</v>
      </c>
      <c r="K253" s="66">
        <v>0</v>
      </c>
      <c r="L253" s="66">
        <v>0</v>
      </c>
      <c r="M253" s="90" t="s">
        <v>723</v>
      </c>
    </row>
    <row r="254" spans="1:13" s="63" customFormat="1" ht="258.75" customHeight="1" x14ac:dyDescent="0.25">
      <c r="A254" s="169"/>
      <c r="B254" s="170"/>
      <c r="C254" s="167"/>
      <c r="D254" s="65" t="s">
        <v>616</v>
      </c>
      <c r="E254" s="66">
        <f>SUM(G254,I254,K254,)</f>
        <v>3900</v>
      </c>
      <c r="F254" s="68">
        <f>SUM(H254,J254,L254,)</f>
        <v>4069</v>
      </c>
      <c r="G254" s="66">
        <v>0</v>
      </c>
      <c r="H254" s="66">
        <v>0</v>
      </c>
      <c r="I254" s="72">
        <v>3900</v>
      </c>
      <c r="J254" s="66">
        <v>4069</v>
      </c>
      <c r="K254" s="66">
        <v>0</v>
      </c>
      <c r="L254" s="66">
        <v>0</v>
      </c>
      <c r="M254" s="135" t="s">
        <v>677</v>
      </c>
    </row>
    <row r="255" spans="1:13" s="63" customFormat="1" ht="21.75" customHeight="1" x14ac:dyDescent="0.25">
      <c r="A255" s="183" t="s">
        <v>318</v>
      </c>
      <c r="B255" s="160" t="s">
        <v>330</v>
      </c>
      <c r="C255" s="158" t="s">
        <v>366</v>
      </c>
      <c r="D255" s="75" t="s">
        <v>320</v>
      </c>
      <c r="E255" s="66">
        <f>SUM(E256:E259)</f>
        <v>24006</v>
      </c>
      <c r="F255" s="66">
        <f t="shared" ref="F255:L255" si="148">SUM(F256:F259)</f>
        <v>40324.300000000003</v>
      </c>
      <c r="G255" s="66">
        <f t="shared" si="148"/>
        <v>0</v>
      </c>
      <c r="H255" s="66">
        <f t="shared" si="148"/>
        <v>4498.3999999999996</v>
      </c>
      <c r="I255" s="66">
        <f t="shared" si="148"/>
        <v>24006</v>
      </c>
      <c r="J255" s="66">
        <f t="shared" si="148"/>
        <v>35825.9</v>
      </c>
      <c r="K255" s="66">
        <f t="shared" si="148"/>
        <v>0</v>
      </c>
      <c r="L255" s="66">
        <f t="shared" si="148"/>
        <v>0</v>
      </c>
      <c r="M255" s="69"/>
    </row>
    <row r="256" spans="1:13" s="63" customFormat="1" ht="60.75" customHeight="1" x14ac:dyDescent="0.25">
      <c r="A256" s="168"/>
      <c r="B256" s="160"/>
      <c r="C256" s="166"/>
      <c r="D256" s="65" t="s">
        <v>21</v>
      </c>
      <c r="E256" s="72">
        <f>SUM(G256,I256,K256,)</f>
        <v>5395</v>
      </c>
      <c r="F256" s="72">
        <f>SUM(H256,J256,L256,)</f>
        <v>5395</v>
      </c>
      <c r="G256" s="66">
        <v>0</v>
      </c>
      <c r="H256" s="66">
        <v>0</v>
      </c>
      <c r="I256" s="72">
        <v>5395</v>
      </c>
      <c r="J256" s="72">
        <v>5395</v>
      </c>
      <c r="K256" s="66">
        <v>0</v>
      </c>
      <c r="L256" s="66">
        <v>0</v>
      </c>
      <c r="M256" s="124" t="s">
        <v>464</v>
      </c>
    </row>
    <row r="257" spans="1:13" s="63" customFormat="1" ht="73.5" customHeight="1" x14ac:dyDescent="0.25">
      <c r="A257" s="168"/>
      <c r="B257" s="160"/>
      <c r="C257" s="166"/>
      <c r="D257" s="65" t="s">
        <v>363</v>
      </c>
      <c r="E257" s="66">
        <f>SUM(G257,I257,K257,)</f>
        <v>5800</v>
      </c>
      <c r="F257" s="68">
        <f>SUM(H257,J257,L257,)</f>
        <v>5282.1</v>
      </c>
      <c r="G257" s="66">
        <v>0</v>
      </c>
      <c r="H257" s="66">
        <v>0</v>
      </c>
      <c r="I257" s="72">
        <v>5800</v>
      </c>
      <c r="J257" s="66">
        <v>5282.1</v>
      </c>
      <c r="K257" s="66">
        <v>0</v>
      </c>
      <c r="L257" s="66">
        <v>0</v>
      </c>
      <c r="M257" s="69" t="s">
        <v>466</v>
      </c>
    </row>
    <row r="258" spans="1:13" s="63" customFormat="1" ht="240.75" customHeight="1" x14ac:dyDescent="0.25">
      <c r="A258" s="168"/>
      <c r="B258" s="160"/>
      <c r="C258" s="166"/>
      <c r="D258" s="65" t="s">
        <v>546</v>
      </c>
      <c r="E258" s="66">
        <v>6211</v>
      </c>
      <c r="F258" s="68">
        <f>SUM(H258,J258,L258,)</f>
        <v>15400.8</v>
      </c>
      <c r="G258" s="66">
        <v>0</v>
      </c>
      <c r="H258" s="66">
        <v>0</v>
      </c>
      <c r="I258" s="72">
        <v>6211</v>
      </c>
      <c r="J258" s="66">
        <v>15400.8</v>
      </c>
      <c r="K258" s="66">
        <v>0</v>
      </c>
      <c r="L258" s="66">
        <v>0</v>
      </c>
      <c r="M258" s="90" t="s">
        <v>572</v>
      </c>
    </row>
    <row r="259" spans="1:13" s="63" customFormat="1" ht="75" customHeight="1" x14ac:dyDescent="0.25">
      <c r="A259" s="169"/>
      <c r="B259" s="170"/>
      <c r="C259" s="167"/>
      <c r="D259" s="65" t="s">
        <v>616</v>
      </c>
      <c r="E259" s="66">
        <f>SUM(G259,I259,K259,)</f>
        <v>6600</v>
      </c>
      <c r="F259" s="68">
        <f>SUM(H259,J259,L259,)</f>
        <v>14246.4</v>
      </c>
      <c r="G259" s="66">
        <v>0</v>
      </c>
      <c r="H259" s="66">
        <v>4498.3999999999996</v>
      </c>
      <c r="I259" s="72">
        <v>6600</v>
      </c>
      <c r="J259" s="66">
        <v>9748</v>
      </c>
      <c r="K259" s="66">
        <v>0</v>
      </c>
      <c r="L259" s="66">
        <v>0</v>
      </c>
      <c r="M259" s="90" t="s">
        <v>678</v>
      </c>
    </row>
    <row r="260" spans="1:13" s="63" customFormat="1" ht="19.5" customHeight="1" x14ac:dyDescent="0.25">
      <c r="A260" s="183" t="s">
        <v>319</v>
      </c>
      <c r="B260" s="160" t="s">
        <v>331</v>
      </c>
      <c r="C260" s="158" t="s">
        <v>366</v>
      </c>
      <c r="D260" s="75" t="s">
        <v>320</v>
      </c>
      <c r="E260" s="66">
        <f>SUM(E261:E264)</f>
        <v>164917.70000000001</v>
      </c>
      <c r="F260" s="66">
        <f t="shared" ref="F260:L260" si="149">SUM(F261:F264)</f>
        <v>234881.3</v>
      </c>
      <c r="G260" s="66">
        <f t="shared" si="149"/>
        <v>0</v>
      </c>
      <c r="H260" s="66">
        <f t="shared" si="149"/>
        <v>0</v>
      </c>
      <c r="I260" s="66">
        <f t="shared" si="149"/>
        <v>164917.70000000001</v>
      </c>
      <c r="J260" s="66">
        <f t="shared" si="149"/>
        <v>234881.3</v>
      </c>
      <c r="K260" s="66">
        <f t="shared" si="149"/>
        <v>0</v>
      </c>
      <c r="L260" s="66">
        <f t="shared" si="149"/>
        <v>0</v>
      </c>
      <c r="M260" s="69"/>
    </row>
    <row r="261" spans="1:13" s="63" customFormat="1" ht="63" customHeight="1" x14ac:dyDescent="0.25">
      <c r="A261" s="168"/>
      <c r="B261" s="160"/>
      <c r="C261" s="166"/>
      <c r="D261" s="65" t="s">
        <v>21</v>
      </c>
      <c r="E261" s="72">
        <f t="shared" ref="E261:F263" si="150">SUM(G261,I261,K261,)</f>
        <v>40757.699999999997</v>
      </c>
      <c r="F261" s="72">
        <f t="shared" si="150"/>
        <v>40757.699999999997</v>
      </c>
      <c r="G261" s="66">
        <v>0</v>
      </c>
      <c r="H261" s="66">
        <v>0</v>
      </c>
      <c r="I261" s="72">
        <v>40757.699999999997</v>
      </c>
      <c r="J261" s="72">
        <v>40757.699999999997</v>
      </c>
      <c r="K261" s="66">
        <v>0</v>
      </c>
      <c r="L261" s="66">
        <v>0</v>
      </c>
      <c r="M261" s="124" t="s">
        <v>467</v>
      </c>
    </row>
    <row r="262" spans="1:13" s="63" customFormat="1" ht="105" x14ac:dyDescent="0.25">
      <c r="A262" s="168"/>
      <c r="B262" s="160"/>
      <c r="C262" s="166"/>
      <c r="D262" s="65" t="s">
        <v>363</v>
      </c>
      <c r="E262" s="66">
        <f t="shared" si="150"/>
        <v>41080</v>
      </c>
      <c r="F262" s="68">
        <f t="shared" si="150"/>
        <v>41080</v>
      </c>
      <c r="G262" s="66">
        <v>0</v>
      </c>
      <c r="H262" s="66">
        <v>0</v>
      </c>
      <c r="I262" s="72">
        <v>41080</v>
      </c>
      <c r="J262" s="66">
        <v>41080</v>
      </c>
      <c r="K262" s="66">
        <v>0</v>
      </c>
      <c r="L262" s="66">
        <v>0</v>
      </c>
      <c r="M262" s="69" t="s">
        <v>372</v>
      </c>
    </row>
    <row r="263" spans="1:13" s="63" customFormat="1" ht="60" x14ac:dyDescent="0.25">
      <c r="A263" s="168"/>
      <c r="B263" s="160"/>
      <c r="C263" s="166"/>
      <c r="D263" s="65" t="s">
        <v>546</v>
      </c>
      <c r="E263" s="66">
        <f t="shared" si="150"/>
        <v>41080</v>
      </c>
      <c r="F263" s="68">
        <f t="shared" si="150"/>
        <v>67601.3</v>
      </c>
      <c r="G263" s="66">
        <v>0</v>
      </c>
      <c r="H263" s="66">
        <v>0</v>
      </c>
      <c r="I263" s="72">
        <v>41080</v>
      </c>
      <c r="J263" s="66">
        <v>67601.3</v>
      </c>
      <c r="K263" s="66">
        <v>0</v>
      </c>
      <c r="L263" s="66">
        <v>0</v>
      </c>
      <c r="M263" s="90" t="s">
        <v>724</v>
      </c>
    </row>
    <row r="264" spans="1:13" s="63" customFormat="1" ht="87.75" customHeight="1" x14ac:dyDescent="0.25">
      <c r="A264" s="169"/>
      <c r="B264" s="170"/>
      <c r="C264" s="167"/>
      <c r="D264" s="65" t="s">
        <v>616</v>
      </c>
      <c r="E264" s="66">
        <f t="shared" ref="E264" si="151">SUM(G264,I264,K264,)</f>
        <v>42000</v>
      </c>
      <c r="F264" s="68">
        <f t="shared" ref="F264" si="152">SUM(H264,J264,L264,)</f>
        <v>85442.3</v>
      </c>
      <c r="G264" s="66">
        <v>0</v>
      </c>
      <c r="H264" s="66">
        <v>0</v>
      </c>
      <c r="I264" s="72">
        <v>42000</v>
      </c>
      <c r="J264" s="66">
        <v>85442.3</v>
      </c>
      <c r="K264" s="66">
        <v>0</v>
      </c>
      <c r="L264" s="66">
        <v>0</v>
      </c>
      <c r="M264" s="90" t="s">
        <v>725</v>
      </c>
    </row>
    <row r="265" spans="1:13" s="63" customFormat="1" ht="26.25" customHeight="1" x14ac:dyDescent="0.25">
      <c r="A265" s="183" t="s">
        <v>324</v>
      </c>
      <c r="B265" s="160" t="s">
        <v>332</v>
      </c>
      <c r="C265" s="158" t="s">
        <v>366</v>
      </c>
      <c r="D265" s="75" t="s">
        <v>320</v>
      </c>
      <c r="E265" s="66">
        <f>SUM(E266:E269)</f>
        <v>24500</v>
      </c>
      <c r="F265" s="66">
        <f t="shared" ref="F265:L265" si="153">SUM(F266:F269)</f>
        <v>26738.1</v>
      </c>
      <c r="G265" s="66">
        <f t="shared" si="153"/>
        <v>0</v>
      </c>
      <c r="H265" s="66">
        <f t="shared" si="153"/>
        <v>0</v>
      </c>
      <c r="I265" s="66">
        <f t="shared" si="153"/>
        <v>24500</v>
      </c>
      <c r="J265" s="66">
        <f t="shared" si="153"/>
        <v>26738.1</v>
      </c>
      <c r="K265" s="66">
        <f t="shared" si="153"/>
        <v>0</v>
      </c>
      <c r="L265" s="66">
        <f t="shared" si="153"/>
        <v>0</v>
      </c>
      <c r="M265" s="69"/>
    </row>
    <row r="266" spans="1:13" s="63" customFormat="1" ht="59.25" customHeight="1" x14ac:dyDescent="0.25">
      <c r="A266" s="168"/>
      <c r="B266" s="160"/>
      <c r="C266" s="166"/>
      <c r="D266" s="65" t="s">
        <v>21</v>
      </c>
      <c r="E266" s="72">
        <f t="shared" ref="E266:F268" si="154">SUM(G266,I266,K266,)</f>
        <v>6000</v>
      </c>
      <c r="F266" s="97">
        <f t="shared" si="154"/>
        <v>6000</v>
      </c>
      <c r="G266" s="66">
        <v>0</v>
      </c>
      <c r="H266" s="66">
        <v>0</v>
      </c>
      <c r="I266" s="72">
        <v>6000</v>
      </c>
      <c r="J266" s="97">
        <v>6000</v>
      </c>
      <c r="K266" s="66">
        <v>0</v>
      </c>
      <c r="L266" s="66">
        <v>0</v>
      </c>
      <c r="M266" s="124" t="s">
        <v>468</v>
      </c>
    </row>
    <row r="267" spans="1:13" s="63" customFormat="1" ht="48" customHeight="1" x14ac:dyDescent="0.25">
      <c r="A267" s="168"/>
      <c r="B267" s="160"/>
      <c r="C267" s="166"/>
      <c r="D267" s="65" t="s">
        <v>363</v>
      </c>
      <c r="E267" s="66">
        <f t="shared" si="154"/>
        <v>6000</v>
      </c>
      <c r="F267" s="68">
        <f t="shared" si="154"/>
        <v>6000</v>
      </c>
      <c r="G267" s="66">
        <v>0</v>
      </c>
      <c r="H267" s="66">
        <v>0</v>
      </c>
      <c r="I267" s="72">
        <v>6000</v>
      </c>
      <c r="J267" s="66">
        <v>6000</v>
      </c>
      <c r="K267" s="66">
        <v>0</v>
      </c>
      <c r="L267" s="66">
        <v>0</v>
      </c>
      <c r="M267" s="69" t="s">
        <v>469</v>
      </c>
    </row>
    <row r="268" spans="1:13" s="67" customFormat="1" ht="75" x14ac:dyDescent="0.25">
      <c r="A268" s="168"/>
      <c r="B268" s="160"/>
      <c r="C268" s="166"/>
      <c r="D268" s="65" t="s">
        <v>546</v>
      </c>
      <c r="E268" s="66">
        <f t="shared" si="154"/>
        <v>6000</v>
      </c>
      <c r="F268" s="68">
        <f t="shared" si="154"/>
        <v>7220</v>
      </c>
      <c r="G268" s="66">
        <v>0</v>
      </c>
      <c r="H268" s="66">
        <v>0</v>
      </c>
      <c r="I268" s="72">
        <v>6000</v>
      </c>
      <c r="J268" s="66">
        <v>7220</v>
      </c>
      <c r="K268" s="66">
        <v>0</v>
      </c>
      <c r="L268" s="66">
        <v>0</v>
      </c>
      <c r="M268" s="99" t="s">
        <v>726</v>
      </c>
    </row>
    <row r="269" spans="1:13" s="67" customFormat="1" ht="75" x14ac:dyDescent="0.25">
      <c r="A269" s="169"/>
      <c r="B269" s="170"/>
      <c r="C269" s="167"/>
      <c r="D269" s="65" t="s">
        <v>616</v>
      </c>
      <c r="E269" s="66">
        <f t="shared" ref="E269" si="155">SUM(G269,I269,K269,)</f>
        <v>6500</v>
      </c>
      <c r="F269" s="68">
        <f t="shared" ref="F269" si="156">SUM(H269,J269,L269,)</f>
        <v>7518.1</v>
      </c>
      <c r="G269" s="66">
        <v>0</v>
      </c>
      <c r="H269" s="66">
        <v>0</v>
      </c>
      <c r="I269" s="72">
        <v>6500</v>
      </c>
      <c r="J269" s="66">
        <v>7518.1</v>
      </c>
      <c r="K269" s="66">
        <v>0</v>
      </c>
      <c r="L269" s="66">
        <v>0</v>
      </c>
      <c r="M269" s="123" t="s">
        <v>727</v>
      </c>
    </row>
    <row r="270" spans="1:13" s="67" customFormat="1" x14ac:dyDescent="0.25">
      <c r="A270" s="168">
        <v>3</v>
      </c>
      <c r="B270" s="160" t="s">
        <v>333</v>
      </c>
      <c r="C270" s="158" t="s">
        <v>366</v>
      </c>
      <c r="D270" s="75" t="s">
        <v>320</v>
      </c>
      <c r="E270" s="66">
        <f>SUM(E271:E274)</f>
        <v>24000</v>
      </c>
      <c r="F270" s="66">
        <f t="shared" ref="F270:L270" si="157">SUM(F271:F274)</f>
        <v>0</v>
      </c>
      <c r="G270" s="66">
        <f t="shared" si="157"/>
        <v>20000</v>
      </c>
      <c r="H270" s="66">
        <f t="shared" si="157"/>
        <v>0</v>
      </c>
      <c r="I270" s="66">
        <f t="shared" si="157"/>
        <v>4000</v>
      </c>
      <c r="J270" s="66">
        <f t="shared" si="157"/>
        <v>0</v>
      </c>
      <c r="K270" s="66">
        <f t="shared" si="157"/>
        <v>0</v>
      </c>
      <c r="L270" s="66">
        <f t="shared" si="157"/>
        <v>0</v>
      </c>
      <c r="M270" s="69"/>
    </row>
    <row r="271" spans="1:13" s="67" customFormat="1" ht="45" x14ac:dyDescent="0.25">
      <c r="A271" s="168"/>
      <c r="B271" s="160"/>
      <c r="C271" s="166"/>
      <c r="D271" s="65" t="s">
        <v>21</v>
      </c>
      <c r="E271" s="66">
        <f>SUM(G271,I271,K271,)</f>
        <v>6000</v>
      </c>
      <c r="F271" s="66">
        <f t="shared" ref="E271:F273" si="158">SUM(H271,J271,L271,)</f>
        <v>0</v>
      </c>
      <c r="G271" s="72">
        <v>5000</v>
      </c>
      <c r="H271" s="66">
        <v>0</v>
      </c>
      <c r="I271" s="72">
        <v>1000</v>
      </c>
      <c r="J271" s="66">
        <v>0</v>
      </c>
      <c r="K271" s="66">
        <v>0</v>
      </c>
      <c r="L271" s="66">
        <v>0</v>
      </c>
      <c r="M271" s="69" t="s">
        <v>435</v>
      </c>
    </row>
    <row r="272" spans="1:13" s="67" customFormat="1" ht="45" x14ac:dyDescent="0.25">
      <c r="A272" s="168"/>
      <c r="B272" s="160"/>
      <c r="C272" s="166"/>
      <c r="D272" s="65" t="s">
        <v>363</v>
      </c>
      <c r="E272" s="66">
        <f t="shared" si="158"/>
        <v>6000</v>
      </c>
      <c r="F272" s="66">
        <f t="shared" si="158"/>
        <v>0</v>
      </c>
      <c r="G272" s="72">
        <v>5000</v>
      </c>
      <c r="H272" s="66">
        <v>0</v>
      </c>
      <c r="I272" s="66">
        <v>1000</v>
      </c>
      <c r="J272" s="66">
        <v>0</v>
      </c>
      <c r="K272" s="66">
        <v>0</v>
      </c>
      <c r="L272" s="66">
        <v>0</v>
      </c>
      <c r="M272" s="69" t="s">
        <v>435</v>
      </c>
    </row>
    <row r="273" spans="1:13" s="67" customFormat="1" ht="75" x14ac:dyDescent="0.25">
      <c r="A273" s="168"/>
      <c r="B273" s="160"/>
      <c r="C273" s="166"/>
      <c r="D273" s="65" t="s">
        <v>546</v>
      </c>
      <c r="E273" s="66">
        <f t="shared" si="158"/>
        <v>6000</v>
      </c>
      <c r="F273" s="66">
        <f t="shared" si="158"/>
        <v>0</v>
      </c>
      <c r="G273" s="72">
        <v>5000</v>
      </c>
      <c r="H273" s="66">
        <v>0</v>
      </c>
      <c r="I273" s="66">
        <v>1000</v>
      </c>
      <c r="J273" s="66">
        <v>0</v>
      </c>
      <c r="K273" s="66">
        <v>0</v>
      </c>
      <c r="L273" s="66">
        <v>0</v>
      </c>
      <c r="M273" s="69" t="s">
        <v>728</v>
      </c>
    </row>
    <row r="274" spans="1:13" s="67" customFormat="1" ht="51.75" customHeight="1" x14ac:dyDescent="0.25">
      <c r="A274" s="169"/>
      <c r="B274" s="170"/>
      <c r="C274" s="167"/>
      <c r="D274" s="65" t="s">
        <v>616</v>
      </c>
      <c r="E274" s="66">
        <f t="shared" ref="E274" si="159">SUM(G274,I274,K274,)</f>
        <v>6000</v>
      </c>
      <c r="F274" s="66">
        <f t="shared" ref="F274" si="160">SUM(H274,J274,L274,)</f>
        <v>0</v>
      </c>
      <c r="G274" s="72">
        <v>5000</v>
      </c>
      <c r="H274" s="66">
        <v>0</v>
      </c>
      <c r="I274" s="66">
        <v>1000</v>
      </c>
      <c r="J274" s="66">
        <v>0</v>
      </c>
      <c r="K274" s="66">
        <v>0</v>
      </c>
      <c r="L274" s="66">
        <v>0</v>
      </c>
      <c r="M274" s="69" t="s">
        <v>435</v>
      </c>
    </row>
    <row r="275" spans="1:13" s="67" customFormat="1" x14ac:dyDescent="0.25">
      <c r="A275" s="126"/>
      <c r="B275" s="124"/>
      <c r="C275" s="149"/>
      <c r="D275" s="75" t="s">
        <v>320</v>
      </c>
      <c r="E275" s="74">
        <f>SUM(E276:E279)</f>
        <v>1311524.8</v>
      </c>
      <c r="F275" s="74">
        <f t="shared" ref="F275:L275" si="161">SUM(F276:F279)</f>
        <v>1181397.4000000001</v>
      </c>
      <c r="G275" s="74">
        <f t="shared" si="161"/>
        <v>270917.7</v>
      </c>
      <c r="H275" s="74">
        <f t="shared" si="161"/>
        <v>64393.799999999996</v>
      </c>
      <c r="I275" s="74">
        <f t="shared" si="161"/>
        <v>986439.8</v>
      </c>
      <c r="J275" s="74">
        <f t="shared" si="161"/>
        <v>1089836.3</v>
      </c>
      <c r="K275" s="74">
        <f t="shared" si="161"/>
        <v>54167.3</v>
      </c>
      <c r="L275" s="74">
        <f t="shared" si="161"/>
        <v>27167.3</v>
      </c>
      <c r="M275" s="69"/>
    </row>
    <row r="276" spans="1:13" s="67" customFormat="1" x14ac:dyDescent="0.25">
      <c r="A276" s="126"/>
      <c r="B276" s="124"/>
      <c r="C276" s="149"/>
      <c r="D276" s="81" t="s">
        <v>21</v>
      </c>
      <c r="E276" s="74">
        <f t="shared" ref="E276:L276" si="162">SUM(E213,E215,E222,E229,E236,E241,E271)</f>
        <v>341464.8</v>
      </c>
      <c r="F276" s="74">
        <f t="shared" si="162"/>
        <v>418208.30000000005</v>
      </c>
      <c r="G276" s="74">
        <f t="shared" si="162"/>
        <v>80417.7</v>
      </c>
      <c r="H276" s="74">
        <f t="shared" si="162"/>
        <v>61879.1</v>
      </c>
      <c r="I276" s="74">
        <f t="shared" si="162"/>
        <v>247379.8</v>
      </c>
      <c r="J276" s="74">
        <f t="shared" si="162"/>
        <v>342661.9</v>
      </c>
      <c r="K276" s="74">
        <f t="shared" si="162"/>
        <v>13667.3</v>
      </c>
      <c r="L276" s="74">
        <f t="shared" si="162"/>
        <v>13667.3</v>
      </c>
      <c r="M276" s="69"/>
    </row>
    <row r="277" spans="1:13" s="67" customFormat="1" x14ac:dyDescent="0.25">
      <c r="A277" s="126"/>
      <c r="B277" s="124"/>
      <c r="C277" s="149"/>
      <c r="D277" s="81" t="s">
        <v>363</v>
      </c>
      <c r="E277" s="74">
        <f t="shared" ref="E277:L277" si="163">SUM(E216,E223,E231,E237,E242,E272)</f>
        <v>308930</v>
      </c>
      <c r="F277" s="74">
        <f t="shared" si="163"/>
        <v>141070.5</v>
      </c>
      <c r="G277" s="74">
        <f t="shared" si="163"/>
        <v>63500</v>
      </c>
      <c r="H277" s="74">
        <f t="shared" si="163"/>
        <v>0</v>
      </c>
      <c r="I277" s="74">
        <f t="shared" si="163"/>
        <v>231930</v>
      </c>
      <c r="J277" s="74">
        <f t="shared" si="163"/>
        <v>127570.5</v>
      </c>
      <c r="K277" s="74">
        <f t="shared" si="163"/>
        <v>13500</v>
      </c>
      <c r="L277" s="74">
        <f t="shared" si="163"/>
        <v>13500</v>
      </c>
      <c r="M277" s="69"/>
    </row>
    <row r="278" spans="1:13" s="64" customFormat="1" ht="15.75" customHeight="1" x14ac:dyDescent="0.25">
      <c r="A278" s="76"/>
      <c r="B278" s="77"/>
      <c r="C278" s="76"/>
      <c r="D278" s="81" t="s">
        <v>546</v>
      </c>
      <c r="E278" s="74">
        <f>SUM(E217,E224,E232,E238,E243,E273)</f>
        <v>312830</v>
      </c>
      <c r="F278" s="74">
        <f t="shared" ref="F278:L278" si="164">SUM(F217,F224,F232,F238,F243,F273)</f>
        <v>355948.3</v>
      </c>
      <c r="G278" s="74">
        <f t="shared" si="164"/>
        <v>63500</v>
      </c>
      <c r="H278" s="74">
        <f t="shared" si="164"/>
        <v>0</v>
      </c>
      <c r="I278" s="74">
        <f t="shared" si="164"/>
        <v>235830</v>
      </c>
      <c r="J278" s="74">
        <f t="shared" si="164"/>
        <v>355948.3</v>
      </c>
      <c r="K278" s="74">
        <f t="shared" si="164"/>
        <v>13500</v>
      </c>
      <c r="L278" s="74">
        <f t="shared" si="164"/>
        <v>0</v>
      </c>
      <c r="M278" s="77"/>
    </row>
    <row r="279" spans="1:13" s="64" customFormat="1" ht="16.5" customHeight="1" x14ac:dyDescent="0.25">
      <c r="A279" s="76"/>
      <c r="B279" s="77"/>
      <c r="C279" s="76"/>
      <c r="D279" s="81" t="s">
        <v>616</v>
      </c>
      <c r="E279" s="74">
        <f>SUM(E218,E225,E233,E239,E244,E274)</f>
        <v>348300</v>
      </c>
      <c r="F279" s="74">
        <f t="shared" ref="F279:L279" si="165">SUM(F218,F225,F233,F239,F244,F274)</f>
        <v>266170.3</v>
      </c>
      <c r="G279" s="74">
        <f t="shared" si="165"/>
        <v>63500</v>
      </c>
      <c r="H279" s="74">
        <f t="shared" si="165"/>
        <v>2514.6999999999998</v>
      </c>
      <c r="I279" s="74">
        <f t="shared" si="165"/>
        <v>271300</v>
      </c>
      <c r="J279" s="74">
        <f t="shared" si="165"/>
        <v>263655.60000000003</v>
      </c>
      <c r="K279" s="74">
        <f t="shared" si="165"/>
        <v>13500</v>
      </c>
      <c r="L279" s="74">
        <f t="shared" si="165"/>
        <v>0</v>
      </c>
      <c r="M279" s="77"/>
    </row>
    <row r="280" spans="1:13" s="64" customFormat="1" ht="15.75" customHeight="1" x14ac:dyDescent="0.25">
      <c r="A280" s="165" t="s">
        <v>475</v>
      </c>
      <c r="B280" s="165"/>
      <c r="C280" s="165"/>
      <c r="D280" s="165"/>
      <c r="E280" s="165"/>
      <c r="F280" s="165"/>
      <c r="G280" s="165"/>
      <c r="H280" s="165"/>
      <c r="I280" s="165"/>
      <c r="J280" s="165"/>
      <c r="K280" s="165"/>
      <c r="L280" s="165"/>
      <c r="M280" s="165"/>
    </row>
    <row r="281" spans="1:13" s="64" customFormat="1" x14ac:dyDescent="0.25">
      <c r="A281" s="168">
        <v>1</v>
      </c>
      <c r="B281" s="168" t="s">
        <v>334</v>
      </c>
      <c r="C281" s="158" t="s">
        <v>366</v>
      </c>
      <c r="D281" s="75" t="s">
        <v>320</v>
      </c>
      <c r="E281" s="66">
        <f>SUM(E282:E285)</f>
        <v>21098.5</v>
      </c>
      <c r="F281" s="66">
        <f t="shared" ref="F281:L281" si="166">SUM(F282:F285)</f>
        <v>20494.8</v>
      </c>
      <c r="G281" s="66">
        <f t="shared" si="166"/>
        <v>4200.2000000000007</v>
      </c>
      <c r="H281" s="66">
        <f t="shared" si="166"/>
        <v>9528.5999999999985</v>
      </c>
      <c r="I281" s="66">
        <f t="shared" si="166"/>
        <v>3974.7</v>
      </c>
      <c r="J281" s="66">
        <f t="shared" si="166"/>
        <v>3142.3</v>
      </c>
      <c r="K281" s="66">
        <f t="shared" si="166"/>
        <v>12923.6</v>
      </c>
      <c r="L281" s="66">
        <f t="shared" si="166"/>
        <v>7823.9</v>
      </c>
      <c r="M281" s="76"/>
    </row>
    <row r="282" spans="1:13" s="64" customFormat="1" x14ac:dyDescent="0.25">
      <c r="A282" s="168"/>
      <c r="B282" s="168"/>
      <c r="C282" s="166"/>
      <c r="D282" s="65" t="s">
        <v>21</v>
      </c>
      <c r="E282" s="66">
        <f>SUM(G282,I282,K282)</f>
        <v>4651.6000000000004</v>
      </c>
      <c r="F282" s="66">
        <f>SUM(H282,J282,L282)</f>
        <v>3430.7999999999997</v>
      </c>
      <c r="G282" s="72">
        <v>926</v>
      </c>
      <c r="H282" s="66">
        <v>330.8</v>
      </c>
      <c r="I282" s="72">
        <v>876.3</v>
      </c>
      <c r="J282" s="66">
        <v>645.79999999999995</v>
      </c>
      <c r="K282" s="72">
        <v>2849.3</v>
      </c>
      <c r="L282" s="66">
        <v>2454.1999999999998</v>
      </c>
      <c r="M282" s="122" t="s">
        <v>438</v>
      </c>
    </row>
    <row r="283" spans="1:13" s="64" customFormat="1" ht="30" x14ac:dyDescent="0.25">
      <c r="A283" s="168"/>
      <c r="B283" s="168"/>
      <c r="C283" s="166"/>
      <c r="D283" s="65" t="s">
        <v>363</v>
      </c>
      <c r="E283" s="66">
        <f>SUM(G283,I283,K283)</f>
        <v>5482.2999999999993</v>
      </c>
      <c r="F283" s="66">
        <f>SUM(H283,J283,L283)</f>
        <v>1819.2</v>
      </c>
      <c r="G283" s="66">
        <v>1091.4000000000001</v>
      </c>
      <c r="H283" s="66">
        <v>750.1</v>
      </c>
      <c r="I283" s="72">
        <v>1032.8</v>
      </c>
      <c r="J283" s="72">
        <v>750.1</v>
      </c>
      <c r="K283" s="72">
        <v>3358.1</v>
      </c>
      <c r="L283" s="66">
        <v>319</v>
      </c>
      <c r="M283" s="69" t="s">
        <v>471</v>
      </c>
    </row>
    <row r="284" spans="1:13" s="63" customFormat="1" ht="180" x14ac:dyDescent="0.25">
      <c r="A284" s="168"/>
      <c r="B284" s="168"/>
      <c r="C284" s="166"/>
      <c r="D284" s="65" t="s">
        <v>546</v>
      </c>
      <c r="E284" s="66">
        <v>5482.3</v>
      </c>
      <c r="F284" s="68">
        <f>SUM(H284,J284,L284,)</f>
        <v>9804.6999999999989</v>
      </c>
      <c r="G284" s="66">
        <v>1091.4000000000001</v>
      </c>
      <c r="H284" s="66">
        <v>4395.3999999999996</v>
      </c>
      <c r="I284" s="72">
        <v>1032.8</v>
      </c>
      <c r="J284" s="72">
        <v>495.4</v>
      </c>
      <c r="K284" s="72">
        <v>3358.1</v>
      </c>
      <c r="L284" s="66">
        <v>4913.8999999999996</v>
      </c>
      <c r="M284" s="69" t="s">
        <v>576</v>
      </c>
    </row>
    <row r="285" spans="1:13" s="63" customFormat="1" ht="124.5" customHeight="1" x14ac:dyDescent="0.25">
      <c r="A285" s="169"/>
      <c r="B285" s="169"/>
      <c r="C285" s="167"/>
      <c r="D285" s="65" t="s">
        <v>616</v>
      </c>
      <c r="E285" s="66">
        <f>SUM(G285,I285,K285)</f>
        <v>5482.2999999999993</v>
      </c>
      <c r="F285" s="66">
        <f>SUM(H285,J285,L285)</f>
        <v>5440.1</v>
      </c>
      <c r="G285" s="66">
        <v>1091.4000000000001</v>
      </c>
      <c r="H285" s="66">
        <v>4052.3</v>
      </c>
      <c r="I285" s="72">
        <v>1032.8</v>
      </c>
      <c r="J285" s="72">
        <v>1251</v>
      </c>
      <c r="K285" s="72">
        <v>3358.1</v>
      </c>
      <c r="L285" s="66">
        <v>136.80000000000001</v>
      </c>
      <c r="M285" s="69" t="s">
        <v>680</v>
      </c>
    </row>
    <row r="286" spans="1:13" s="63" customFormat="1" x14ac:dyDescent="0.25">
      <c r="A286" s="168">
        <v>2</v>
      </c>
      <c r="B286" s="168" t="s">
        <v>335</v>
      </c>
      <c r="C286" s="158" t="s">
        <v>366</v>
      </c>
      <c r="D286" s="75" t="s">
        <v>320</v>
      </c>
      <c r="E286" s="66">
        <f>SUM(E287:E290)</f>
        <v>33070.5</v>
      </c>
      <c r="F286" s="66">
        <f t="shared" ref="F286:L286" si="167">SUM(F287:F290)</f>
        <v>16831.599999999999</v>
      </c>
      <c r="G286" s="66">
        <f t="shared" si="167"/>
        <v>33070.5</v>
      </c>
      <c r="H286" s="66">
        <f t="shared" si="167"/>
        <v>11016.3</v>
      </c>
      <c r="I286" s="66">
        <f t="shared" si="167"/>
        <v>0</v>
      </c>
      <c r="J286" s="66">
        <f t="shared" si="167"/>
        <v>5815.3</v>
      </c>
      <c r="K286" s="66">
        <f t="shared" si="167"/>
        <v>0</v>
      </c>
      <c r="L286" s="66">
        <f t="shared" si="167"/>
        <v>0</v>
      </c>
      <c r="M286" s="69"/>
    </row>
    <row r="287" spans="1:13" s="63" customFormat="1" ht="48" customHeight="1" x14ac:dyDescent="0.25">
      <c r="A287" s="168"/>
      <c r="B287" s="168"/>
      <c r="C287" s="166"/>
      <c r="D287" s="65" t="s">
        <v>21</v>
      </c>
      <c r="E287" s="66">
        <v>17739.900000000001</v>
      </c>
      <c r="F287" s="66">
        <v>0</v>
      </c>
      <c r="G287" s="66">
        <v>17739.900000000001</v>
      </c>
      <c r="H287" s="66">
        <v>0</v>
      </c>
      <c r="I287" s="66">
        <v>0</v>
      </c>
      <c r="J287" s="66">
        <v>0</v>
      </c>
      <c r="K287" s="66">
        <v>0</v>
      </c>
      <c r="L287" s="66">
        <v>0</v>
      </c>
      <c r="M287" s="69" t="s">
        <v>435</v>
      </c>
    </row>
    <row r="288" spans="1:13" s="63" customFormat="1" ht="153" customHeight="1" x14ac:dyDescent="0.25">
      <c r="A288" s="168"/>
      <c r="B288" s="168"/>
      <c r="C288" s="166"/>
      <c r="D288" s="65" t="s">
        <v>363</v>
      </c>
      <c r="E288" s="66">
        <f>SUM(G288,I288,K288)</f>
        <v>5475.2</v>
      </c>
      <c r="F288" s="66">
        <f>SUM(H288,J288,L288)</f>
        <v>7444.7</v>
      </c>
      <c r="G288" s="72">
        <v>5475.2</v>
      </c>
      <c r="H288" s="66">
        <v>7444.7</v>
      </c>
      <c r="I288" s="66">
        <v>0</v>
      </c>
      <c r="J288" s="66">
        <v>0</v>
      </c>
      <c r="K288" s="66">
        <v>0</v>
      </c>
      <c r="L288" s="66">
        <v>0</v>
      </c>
      <c r="M288" s="69" t="s">
        <v>472</v>
      </c>
    </row>
    <row r="289" spans="1:13" s="67" customFormat="1" ht="140.25" customHeight="1" x14ac:dyDescent="0.25">
      <c r="A289" s="168"/>
      <c r="B289" s="168"/>
      <c r="C289" s="166"/>
      <c r="D289" s="65" t="s">
        <v>546</v>
      </c>
      <c r="E289" s="66">
        <f>SUM(G289,I289,K289)</f>
        <v>5475.2</v>
      </c>
      <c r="F289" s="68">
        <f>SUM(H289,J289,L289,)</f>
        <v>3571.6</v>
      </c>
      <c r="G289" s="72">
        <v>5475.2</v>
      </c>
      <c r="H289" s="66">
        <v>3571.6</v>
      </c>
      <c r="I289" s="66">
        <v>0</v>
      </c>
      <c r="J289" s="66">
        <v>0</v>
      </c>
      <c r="K289" s="66">
        <v>0</v>
      </c>
      <c r="L289" s="66">
        <v>0</v>
      </c>
      <c r="M289" s="69" t="s">
        <v>577</v>
      </c>
    </row>
    <row r="290" spans="1:13" s="67" customFormat="1" ht="195" x14ac:dyDescent="0.25">
      <c r="A290" s="169"/>
      <c r="B290" s="169"/>
      <c r="C290" s="167"/>
      <c r="D290" s="65" t="s">
        <v>616</v>
      </c>
      <c r="E290" s="66">
        <f>SUM(G290,I290,K290)</f>
        <v>4380.2</v>
      </c>
      <c r="F290" s="68">
        <f>SUM(H290,J290,L290,)</f>
        <v>5815.3</v>
      </c>
      <c r="G290" s="72">
        <v>4380.2</v>
      </c>
      <c r="H290" s="66">
        <v>0</v>
      </c>
      <c r="I290" s="66">
        <v>0</v>
      </c>
      <c r="J290" s="66">
        <v>5815.3</v>
      </c>
      <c r="K290" s="66">
        <v>0</v>
      </c>
      <c r="L290" s="66">
        <v>0</v>
      </c>
      <c r="M290" s="69" t="s">
        <v>681</v>
      </c>
    </row>
    <row r="291" spans="1:13" s="67" customFormat="1" ht="17.25" customHeight="1" x14ac:dyDescent="0.25">
      <c r="A291" s="168">
        <v>3</v>
      </c>
      <c r="B291" s="171" t="s">
        <v>336</v>
      </c>
      <c r="C291" s="168" t="s">
        <v>337</v>
      </c>
      <c r="D291" s="75" t="s">
        <v>320</v>
      </c>
      <c r="E291" s="66">
        <f>SUM(E292:E295)</f>
        <v>468300</v>
      </c>
      <c r="F291" s="66">
        <f t="shared" ref="F291:L291" si="168">SUM(F292:F295)</f>
        <v>128766.40000000001</v>
      </c>
      <c r="G291" s="66">
        <f t="shared" si="168"/>
        <v>402500</v>
      </c>
      <c r="H291" s="66">
        <f t="shared" si="168"/>
        <v>66039.8</v>
      </c>
      <c r="I291" s="66">
        <f t="shared" si="168"/>
        <v>65800</v>
      </c>
      <c r="J291" s="66">
        <f t="shared" si="168"/>
        <v>62726.6</v>
      </c>
      <c r="K291" s="66">
        <f t="shared" si="168"/>
        <v>0</v>
      </c>
      <c r="L291" s="66">
        <f t="shared" si="168"/>
        <v>0</v>
      </c>
      <c r="M291" s="69"/>
    </row>
    <row r="292" spans="1:13" s="67" customFormat="1" ht="105.75" customHeight="1" x14ac:dyDescent="0.25">
      <c r="A292" s="168"/>
      <c r="B292" s="160"/>
      <c r="C292" s="166"/>
      <c r="D292" s="65" t="s">
        <v>21</v>
      </c>
      <c r="E292" s="66">
        <f t="shared" ref="E292:E294" si="169">SUM(G292,I292,K292)</f>
        <v>205300</v>
      </c>
      <c r="F292" s="66">
        <f>SUM(H292,J292,L292)</f>
        <v>3061.7</v>
      </c>
      <c r="G292" s="72">
        <v>170000</v>
      </c>
      <c r="H292" s="66">
        <v>0</v>
      </c>
      <c r="I292" s="72">
        <v>35300</v>
      </c>
      <c r="J292" s="66">
        <v>3061.7</v>
      </c>
      <c r="K292" s="66">
        <v>0</v>
      </c>
      <c r="L292" s="66">
        <v>0</v>
      </c>
      <c r="M292" s="124" t="s">
        <v>473</v>
      </c>
    </row>
    <row r="293" spans="1:13" s="67" customFormat="1" ht="105.75" customHeight="1" x14ac:dyDescent="0.25">
      <c r="A293" s="168"/>
      <c r="B293" s="160"/>
      <c r="C293" s="166"/>
      <c r="D293" s="65" t="s">
        <v>363</v>
      </c>
      <c r="E293" s="66">
        <v>100000</v>
      </c>
      <c r="F293" s="66">
        <v>28776</v>
      </c>
      <c r="G293" s="72">
        <v>90000</v>
      </c>
      <c r="H293" s="66">
        <v>0</v>
      </c>
      <c r="I293" s="72">
        <v>10000</v>
      </c>
      <c r="J293" s="66">
        <v>28776</v>
      </c>
      <c r="K293" s="66">
        <v>0</v>
      </c>
      <c r="L293" s="66">
        <v>0</v>
      </c>
      <c r="M293" s="69" t="s">
        <v>474</v>
      </c>
    </row>
    <row r="294" spans="1:13" s="67" customFormat="1" ht="270" x14ac:dyDescent="0.25">
      <c r="A294" s="168"/>
      <c r="B294" s="160"/>
      <c r="C294" s="166"/>
      <c r="D294" s="65" t="s">
        <v>546</v>
      </c>
      <c r="E294" s="66">
        <f t="shared" si="169"/>
        <v>100000</v>
      </c>
      <c r="F294" s="68">
        <f>SUM(H294,J294,L294,)</f>
        <v>25721.8</v>
      </c>
      <c r="G294" s="72">
        <v>90000</v>
      </c>
      <c r="H294" s="72">
        <v>0</v>
      </c>
      <c r="I294" s="72">
        <v>10000</v>
      </c>
      <c r="J294" s="66">
        <v>25721.8</v>
      </c>
      <c r="K294" s="66">
        <v>0</v>
      </c>
      <c r="L294" s="66">
        <v>0</v>
      </c>
      <c r="M294" s="69" t="s">
        <v>578</v>
      </c>
    </row>
    <row r="295" spans="1:13" s="67" customFormat="1" ht="237" customHeight="1" x14ac:dyDescent="0.25">
      <c r="A295" s="169"/>
      <c r="B295" s="170"/>
      <c r="C295" s="167"/>
      <c r="D295" s="65" t="s">
        <v>616</v>
      </c>
      <c r="E295" s="66">
        <f t="shared" ref="E295" si="170">SUM(G295,I295,K295)</f>
        <v>63000</v>
      </c>
      <c r="F295" s="68">
        <f>SUM(H295,J295,L295,)</f>
        <v>71206.900000000009</v>
      </c>
      <c r="G295" s="72">
        <v>52500</v>
      </c>
      <c r="H295" s="72">
        <v>66039.8</v>
      </c>
      <c r="I295" s="72">
        <v>10500</v>
      </c>
      <c r="J295" s="66">
        <v>5167.1000000000004</v>
      </c>
      <c r="K295" s="66">
        <v>0</v>
      </c>
      <c r="L295" s="66">
        <v>0</v>
      </c>
      <c r="M295" s="69" t="s">
        <v>682</v>
      </c>
    </row>
    <row r="296" spans="1:13" s="67" customFormat="1" x14ac:dyDescent="0.25">
      <c r="A296" s="168"/>
      <c r="B296" s="160"/>
      <c r="C296" s="166"/>
      <c r="D296" s="81" t="s">
        <v>320</v>
      </c>
      <c r="E296" s="74">
        <f>SUM(E297:E300)</f>
        <v>522469</v>
      </c>
      <c r="F296" s="74">
        <f t="shared" ref="F296:L296" si="171">SUM(F297:F300)</f>
        <v>166092.80000000002</v>
      </c>
      <c r="G296" s="74">
        <f t="shared" si="171"/>
        <v>439770.69999999995</v>
      </c>
      <c r="H296" s="74">
        <f t="shared" si="171"/>
        <v>86584.700000000012</v>
      </c>
      <c r="I296" s="74">
        <f t="shared" si="171"/>
        <v>69774.700000000012</v>
      </c>
      <c r="J296" s="74">
        <f t="shared" si="171"/>
        <v>71684.200000000012</v>
      </c>
      <c r="K296" s="74">
        <f t="shared" si="171"/>
        <v>12923.6</v>
      </c>
      <c r="L296" s="74">
        <f t="shared" si="171"/>
        <v>7823.9</v>
      </c>
      <c r="M296" s="69"/>
    </row>
    <row r="297" spans="1:13" s="63" customFormat="1" x14ac:dyDescent="0.25">
      <c r="A297" s="169"/>
      <c r="B297" s="170"/>
      <c r="C297" s="167"/>
      <c r="D297" s="81" t="s">
        <v>21</v>
      </c>
      <c r="E297" s="74">
        <f>SUM(E282,E287,E292)</f>
        <v>227691.5</v>
      </c>
      <c r="F297" s="74">
        <f t="shared" ref="F297:L297" si="172">SUM(F282,F287,F292)</f>
        <v>6492.5</v>
      </c>
      <c r="G297" s="74">
        <f t="shared" si="172"/>
        <v>188665.9</v>
      </c>
      <c r="H297" s="74">
        <f t="shared" si="172"/>
        <v>330.8</v>
      </c>
      <c r="I297" s="74">
        <f t="shared" si="172"/>
        <v>36176.300000000003</v>
      </c>
      <c r="J297" s="74">
        <f t="shared" si="172"/>
        <v>3707.5</v>
      </c>
      <c r="K297" s="74">
        <f t="shared" si="172"/>
        <v>2849.3</v>
      </c>
      <c r="L297" s="74">
        <f t="shared" si="172"/>
        <v>2454.1999999999998</v>
      </c>
      <c r="M297" s="77"/>
    </row>
    <row r="298" spans="1:13" s="63" customFormat="1" x14ac:dyDescent="0.25">
      <c r="A298" s="169"/>
      <c r="B298" s="170"/>
      <c r="C298" s="167"/>
      <c r="D298" s="81" t="s">
        <v>363</v>
      </c>
      <c r="E298" s="74">
        <f>SUM(E283,E288,E293)</f>
        <v>110957.5</v>
      </c>
      <c r="F298" s="74">
        <f t="shared" ref="F298:L300" si="173">SUM(F283,F288,F293)</f>
        <v>38039.9</v>
      </c>
      <c r="G298" s="74">
        <f t="shared" si="173"/>
        <v>96566.6</v>
      </c>
      <c r="H298" s="74">
        <f t="shared" si="173"/>
        <v>8194.7999999999993</v>
      </c>
      <c r="I298" s="74">
        <f t="shared" si="173"/>
        <v>11032.8</v>
      </c>
      <c r="J298" s="74">
        <f t="shared" si="173"/>
        <v>29526.1</v>
      </c>
      <c r="K298" s="74">
        <f t="shared" si="173"/>
        <v>3358.1</v>
      </c>
      <c r="L298" s="74">
        <f t="shared" si="173"/>
        <v>319</v>
      </c>
      <c r="M298" s="77"/>
    </row>
    <row r="299" spans="1:13" s="63" customFormat="1" x14ac:dyDescent="0.25">
      <c r="A299" s="169"/>
      <c r="B299" s="170"/>
      <c r="C299" s="167"/>
      <c r="D299" s="81" t="s">
        <v>546</v>
      </c>
      <c r="E299" s="74">
        <f>SUM(E284,E289,E294)</f>
        <v>110957.5</v>
      </c>
      <c r="F299" s="74">
        <f t="shared" si="173"/>
        <v>39098.1</v>
      </c>
      <c r="G299" s="74">
        <f t="shared" si="173"/>
        <v>96566.6</v>
      </c>
      <c r="H299" s="74">
        <f t="shared" si="173"/>
        <v>7967</v>
      </c>
      <c r="I299" s="74">
        <f t="shared" si="173"/>
        <v>11032.8</v>
      </c>
      <c r="J299" s="74">
        <f t="shared" si="173"/>
        <v>26217.200000000001</v>
      </c>
      <c r="K299" s="74">
        <f t="shared" si="173"/>
        <v>3358.1</v>
      </c>
      <c r="L299" s="74">
        <f t="shared" si="173"/>
        <v>4913.8999999999996</v>
      </c>
      <c r="M299" s="69"/>
    </row>
    <row r="300" spans="1:13" s="63" customFormat="1" x14ac:dyDescent="0.25">
      <c r="A300" s="169"/>
      <c r="B300" s="170"/>
      <c r="C300" s="167"/>
      <c r="D300" s="81" t="s">
        <v>616</v>
      </c>
      <c r="E300" s="74">
        <f>SUM(E285,E290,E295)</f>
        <v>72862.5</v>
      </c>
      <c r="F300" s="74">
        <f t="shared" si="173"/>
        <v>82462.300000000017</v>
      </c>
      <c r="G300" s="74">
        <f t="shared" si="173"/>
        <v>57971.6</v>
      </c>
      <c r="H300" s="74">
        <f t="shared" si="173"/>
        <v>70092.100000000006</v>
      </c>
      <c r="I300" s="74">
        <f t="shared" si="173"/>
        <v>11532.8</v>
      </c>
      <c r="J300" s="74">
        <f t="shared" si="173"/>
        <v>12233.400000000001</v>
      </c>
      <c r="K300" s="74">
        <f t="shared" si="173"/>
        <v>3358.1</v>
      </c>
      <c r="L300" s="74">
        <f t="shared" si="173"/>
        <v>136.80000000000001</v>
      </c>
      <c r="M300" s="69"/>
    </row>
    <row r="301" spans="1:13" s="63" customFormat="1" ht="15" customHeight="1" x14ac:dyDescent="0.25">
      <c r="A301" s="165" t="s">
        <v>509</v>
      </c>
      <c r="B301" s="165"/>
      <c r="C301" s="165"/>
      <c r="D301" s="165"/>
      <c r="E301" s="165"/>
      <c r="F301" s="165"/>
      <c r="G301" s="165"/>
      <c r="H301" s="165"/>
      <c r="I301" s="165"/>
      <c r="J301" s="165"/>
      <c r="K301" s="165"/>
      <c r="L301" s="165"/>
      <c r="M301" s="165"/>
    </row>
    <row r="302" spans="1:13" s="63" customFormat="1" ht="180" x14ac:dyDescent="0.25">
      <c r="A302" s="126">
        <v>1</v>
      </c>
      <c r="B302" s="122" t="s">
        <v>511</v>
      </c>
      <c r="C302" s="122" t="s">
        <v>512</v>
      </c>
      <c r="D302" s="65" t="s">
        <v>21</v>
      </c>
      <c r="E302" s="66">
        <f t="shared" ref="E302:E306" si="174">SUM(G302,I302,K302)</f>
        <v>80000</v>
      </c>
      <c r="F302" s="66">
        <f>SUM(H302,J302,L302)</f>
        <v>0</v>
      </c>
      <c r="G302" s="66">
        <v>76000</v>
      </c>
      <c r="H302" s="66">
        <v>0</v>
      </c>
      <c r="I302" s="66">
        <v>4000</v>
      </c>
      <c r="J302" s="66">
        <v>0</v>
      </c>
      <c r="K302" s="66">
        <v>0</v>
      </c>
      <c r="L302" s="66">
        <v>0</v>
      </c>
      <c r="M302" s="69" t="s">
        <v>513</v>
      </c>
    </row>
    <row r="303" spans="1:13" s="63" customFormat="1" ht="19.5" customHeight="1" x14ac:dyDescent="0.25">
      <c r="A303" s="168">
        <v>2</v>
      </c>
      <c r="B303" s="176" t="s">
        <v>563</v>
      </c>
      <c r="C303" s="158" t="s">
        <v>264</v>
      </c>
      <c r="D303" s="81" t="s">
        <v>320</v>
      </c>
      <c r="E303" s="66">
        <f>SUM(E304:E305)</f>
        <v>15000</v>
      </c>
      <c r="F303" s="66">
        <f t="shared" ref="F303:L303" si="175">SUM(F304:F305)</f>
        <v>0</v>
      </c>
      <c r="G303" s="66">
        <f t="shared" si="175"/>
        <v>14250</v>
      </c>
      <c r="H303" s="66">
        <f t="shared" si="175"/>
        <v>0</v>
      </c>
      <c r="I303" s="66">
        <f t="shared" si="175"/>
        <v>750</v>
      </c>
      <c r="J303" s="66">
        <f t="shared" si="175"/>
        <v>0</v>
      </c>
      <c r="K303" s="66">
        <f t="shared" si="175"/>
        <v>0</v>
      </c>
      <c r="L303" s="66">
        <f t="shared" si="175"/>
        <v>0</v>
      </c>
      <c r="M303" s="126"/>
    </row>
    <row r="304" spans="1:13" s="63" customFormat="1" ht="44.25" customHeight="1" x14ac:dyDescent="0.25">
      <c r="A304" s="168"/>
      <c r="B304" s="176"/>
      <c r="C304" s="158"/>
      <c r="D304" s="65" t="s">
        <v>546</v>
      </c>
      <c r="E304" s="100">
        <v>3000</v>
      </c>
      <c r="F304" s="66">
        <v>0</v>
      </c>
      <c r="G304" s="66">
        <v>2850</v>
      </c>
      <c r="H304" s="66">
        <v>0</v>
      </c>
      <c r="I304" s="66">
        <v>150</v>
      </c>
      <c r="J304" s="66">
        <v>0</v>
      </c>
      <c r="K304" s="66">
        <v>0</v>
      </c>
      <c r="L304" s="66">
        <v>0</v>
      </c>
      <c r="M304" s="126" t="s">
        <v>515</v>
      </c>
    </row>
    <row r="305" spans="1:13" s="63" customFormat="1" ht="59.25" customHeight="1" x14ac:dyDescent="0.25">
      <c r="A305" s="169"/>
      <c r="B305" s="177"/>
      <c r="C305" s="174"/>
      <c r="D305" s="65" t="s">
        <v>616</v>
      </c>
      <c r="E305" s="72">
        <f t="shared" ref="E305" si="176">SUM(G305,I305,K305)</f>
        <v>12000</v>
      </c>
      <c r="F305" s="66">
        <f>SUM(H305,J305,L305)</f>
        <v>0</v>
      </c>
      <c r="G305" s="66">
        <v>11400</v>
      </c>
      <c r="H305" s="66">
        <v>0</v>
      </c>
      <c r="I305" s="66">
        <v>600</v>
      </c>
      <c r="J305" s="66">
        <v>0</v>
      </c>
      <c r="K305" s="66">
        <v>0</v>
      </c>
      <c r="L305" s="66">
        <v>0</v>
      </c>
      <c r="M305" s="126" t="s">
        <v>515</v>
      </c>
    </row>
    <row r="306" spans="1:13" s="63" customFormat="1" ht="94.5" customHeight="1" x14ac:dyDescent="0.25">
      <c r="A306" s="126">
        <v>3</v>
      </c>
      <c r="B306" s="122" t="s">
        <v>514</v>
      </c>
      <c r="C306" s="122" t="s">
        <v>264</v>
      </c>
      <c r="D306" s="65" t="s">
        <v>21</v>
      </c>
      <c r="E306" s="72">
        <f t="shared" si="174"/>
        <v>11200</v>
      </c>
      <c r="F306" s="66">
        <f>SUM(H306,J306,L306)</f>
        <v>0</v>
      </c>
      <c r="G306" s="66">
        <v>0</v>
      </c>
      <c r="H306" s="66">
        <v>0</v>
      </c>
      <c r="I306" s="72">
        <v>11200</v>
      </c>
      <c r="J306" s="66">
        <v>0</v>
      </c>
      <c r="K306" s="66">
        <v>0</v>
      </c>
      <c r="L306" s="66">
        <v>0</v>
      </c>
      <c r="M306" s="126" t="s">
        <v>515</v>
      </c>
    </row>
    <row r="307" spans="1:13" s="63" customFormat="1" x14ac:dyDescent="0.25">
      <c r="A307" s="168"/>
      <c r="B307" s="171"/>
      <c r="C307" s="171"/>
      <c r="D307" s="75" t="s">
        <v>320</v>
      </c>
      <c r="E307" s="101">
        <f>SUM(E308:E311)</f>
        <v>106200</v>
      </c>
      <c r="F307" s="101">
        <f t="shared" ref="F307:L307" si="177">SUM(F308:F311)</f>
        <v>0</v>
      </c>
      <c r="G307" s="101">
        <f t="shared" si="177"/>
        <v>90250</v>
      </c>
      <c r="H307" s="101">
        <f t="shared" si="177"/>
        <v>0</v>
      </c>
      <c r="I307" s="101">
        <f t="shared" si="177"/>
        <v>15950</v>
      </c>
      <c r="J307" s="101">
        <f t="shared" si="177"/>
        <v>0</v>
      </c>
      <c r="K307" s="101">
        <f t="shared" si="177"/>
        <v>0</v>
      </c>
      <c r="L307" s="101">
        <f t="shared" si="177"/>
        <v>0</v>
      </c>
      <c r="M307" s="126"/>
    </row>
    <row r="308" spans="1:13" s="63" customFormat="1" x14ac:dyDescent="0.25">
      <c r="A308" s="169"/>
      <c r="B308" s="170"/>
      <c r="C308" s="175"/>
      <c r="D308" s="81" t="s">
        <v>21</v>
      </c>
      <c r="E308" s="74">
        <f t="shared" ref="E308:L308" si="178">SUM(E302,E306)</f>
        <v>91200</v>
      </c>
      <c r="F308" s="74">
        <f t="shared" si="178"/>
        <v>0</v>
      </c>
      <c r="G308" s="74">
        <f t="shared" si="178"/>
        <v>76000</v>
      </c>
      <c r="H308" s="74">
        <f t="shared" si="178"/>
        <v>0</v>
      </c>
      <c r="I308" s="74">
        <f t="shared" si="178"/>
        <v>15200</v>
      </c>
      <c r="J308" s="74">
        <f t="shared" si="178"/>
        <v>0</v>
      </c>
      <c r="K308" s="74">
        <f t="shared" si="178"/>
        <v>0</v>
      </c>
      <c r="L308" s="74">
        <f t="shared" si="178"/>
        <v>0</v>
      </c>
      <c r="M308" s="126"/>
    </row>
    <row r="309" spans="1:13" s="63" customFormat="1" x14ac:dyDescent="0.25">
      <c r="A309" s="169"/>
      <c r="B309" s="170"/>
      <c r="C309" s="175"/>
      <c r="D309" s="81" t="s">
        <v>363</v>
      </c>
      <c r="E309" s="74">
        <v>0</v>
      </c>
      <c r="F309" s="74">
        <v>0</v>
      </c>
      <c r="G309" s="74">
        <v>0</v>
      </c>
      <c r="H309" s="74">
        <v>0</v>
      </c>
      <c r="I309" s="74">
        <v>0</v>
      </c>
      <c r="J309" s="74">
        <v>0</v>
      </c>
      <c r="K309" s="74">
        <v>0</v>
      </c>
      <c r="L309" s="74">
        <v>0</v>
      </c>
      <c r="M309" s="126"/>
    </row>
    <row r="310" spans="1:13" s="64" customFormat="1" ht="15.75" customHeight="1" x14ac:dyDescent="0.25">
      <c r="A310" s="169"/>
      <c r="B310" s="170"/>
      <c r="C310" s="175"/>
      <c r="D310" s="81" t="s">
        <v>546</v>
      </c>
      <c r="E310" s="101">
        <f>SUM(E304)</f>
        <v>3000</v>
      </c>
      <c r="F310" s="101">
        <f t="shared" ref="F310:L311" si="179">SUM(F304)</f>
        <v>0</v>
      </c>
      <c r="G310" s="101">
        <f t="shared" si="179"/>
        <v>2850</v>
      </c>
      <c r="H310" s="101">
        <f t="shared" si="179"/>
        <v>0</v>
      </c>
      <c r="I310" s="101">
        <f t="shared" si="179"/>
        <v>150</v>
      </c>
      <c r="J310" s="101">
        <f t="shared" si="179"/>
        <v>0</v>
      </c>
      <c r="K310" s="101">
        <f t="shared" si="179"/>
        <v>0</v>
      </c>
      <c r="L310" s="101">
        <f t="shared" si="179"/>
        <v>0</v>
      </c>
      <c r="M310" s="69"/>
    </row>
    <row r="311" spans="1:13" s="64" customFormat="1" ht="15.75" customHeight="1" x14ac:dyDescent="0.25">
      <c r="A311" s="169"/>
      <c r="B311" s="170"/>
      <c r="C311" s="175"/>
      <c r="D311" s="81" t="s">
        <v>616</v>
      </c>
      <c r="E311" s="101">
        <f>SUM(E305)</f>
        <v>12000</v>
      </c>
      <c r="F311" s="101">
        <f t="shared" si="179"/>
        <v>0</v>
      </c>
      <c r="G311" s="101">
        <f t="shared" si="179"/>
        <v>11400</v>
      </c>
      <c r="H311" s="101">
        <f t="shared" si="179"/>
        <v>0</v>
      </c>
      <c r="I311" s="101">
        <f t="shared" si="179"/>
        <v>600</v>
      </c>
      <c r="J311" s="101">
        <f t="shared" si="179"/>
        <v>0</v>
      </c>
      <c r="K311" s="101">
        <f t="shared" si="179"/>
        <v>0</v>
      </c>
      <c r="L311" s="101">
        <f t="shared" si="179"/>
        <v>0</v>
      </c>
      <c r="M311" s="69"/>
    </row>
    <row r="312" spans="1:13" s="64" customFormat="1" ht="15.75" customHeight="1" x14ac:dyDescent="0.25">
      <c r="A312" s="165" t="s">
        <v>510</v>
      </c>
      <c r="B312" s="165"/>
      <c r="C312" s="165"/>
      <c r="D312" s="165"/>
      <c r="E312" s="165"/>
      <c r="F312" s="165"/>
      <c r="G312" s="165"/>
      <c r="H312" s="165"/>
      <c r="I312" s="165"/>
      <c r="J312" s="165"/>
      <c r="K312" s="165"/>
      <c r="L312" s="165"/>
      <c r="M312" s="165"/>
    </row>
    <row r="313" spans="1:13" s="64" customFormat="1" x14ac:dyDescent="0.25">
      <c r="A313" s="168">
        <v>1</v>
      </c>
      <c r="B313" s="171" t="s">
        <v>341</v>
      </c>
      <c r="C313" s="158" t="s">
        <v>366</v>
      </c>
      <c r="D313" s="75" t="s">
        <v>320</v>
      </c>
      <c r="E313" s="66">
        <f>SUM(E314:E317)</f>
        <v>27200</v>
      </c>
      <c r="F313" s="66">
        <f t="shared" ref="F313:L313" si="180">SUM(F314:F317)</f>
        <v>11153.8</v>
      </c>
      <c r="G313" s="66">
        <f t="shared" si="180"/>
        <v>0</v>
      </c>
      <c r="H313" s="66">
        <f t="shared" si="180"/>
        <v>0</v>
      </c>
      <c r="I313" s="66">
        <f t="shared" si="180"/>
        <v>27200</v>
      </c>
      <c r="J313" s="66">
        <f t="shared" si="180"/>
        <v>11153.8</v>
      </c>
      <c r="K313" s="66">
        <f t="shared" si="180"/>
        <v>0</v>
      </c>
      <c r="L313" s="66">
        <f t="shared" si="180"/>
        <v>0</v>
      </c>
      <c r="M313" s="76"/>
    </row>
    <row r="314" spans="1:13" s="64" customFormat="1" x14ac:dyDescent="0.25">
      <c r="A314" s="168"/>
      <c r="B314" s="160"/>
      <c r="C314" s="158"/>
      <c r="D314" s="65" t="s">
        <v>21</v>
      </c>
      <c r="E314" s="72">
        <f t="shared" ref="E314" si="181">SUM(G314,I314,K314)</f>
        <v>5500</v>
      </c>
      <c r="F314" s="66">
        <f>SUM(H314,J314,L314)</f>
        <v>4115.7</v>
      </c>
      <c r="G314" s="66">
        <v>0</v>
      </c>
      <c r="H314" s="66">
        <v>0</v>
      </c>
      <c r="I314" s="72">
        <v>5500</v>
      </c>
      <c r="J314" s="66">
        <v>4115.7</v>
      </c>
      <c r="K314" s="66">
        <v>0</v>
      </c>
      <c r="L314" s="66">
        <v>0</v>
      </c>
      <c r="M314" s="126" t="s">
        <v>438</v>
      </c>
    </row>
    <row r="315" spans="1:13" s="64" customFormat="1" ht="135" x14ac:dyDescent="0.25">
      <c r="A315" s="168"/>
      <c r="B315" s="160"/>
      <c r="C315" s="158"/>
      <c r="D315" s="122" t="s">
        <v>363</v>
      </c>
      <c r="E315" s="66">
        <f t="shared" ref="E315" si="182">SUM(G315,I315,K315)</f>
        <v>6600</v>
      </c>
      <c r="F315" s="66">
        <f>SUM(H315,J315,L315)</f>
        <v>3257.1</v>
      </c>
      <c r="G315" s="66">
        <v>0</v>
      </c>
      <c r="H315" s="66">
        <v>0</v>
      </c>
      <c r="I315" s="66">
        <v>6600</v>
      </c>
      <c r="J315" s="66">
        <v>3257.1</v>
      </c>
      <c r="K315" s="66">
        <v>0</v>
      </c>
      <c r="L315" s="66">
        <v>0</v>
      </c>
      <c r="M315" s="69" t="s">
        <v>476</v>
      </c>
    </row>
    <row r="316" spans="1:13" s="64" customFormat="1" ht="255" x14ac:dyDescent="0.25">
      <c r="A316" s="168"/>
      <c r="B316" s="160"/>
      <c r="C316" s="158"/>
      <c r="D316" s="65" t="s">
        <v>546</v>
      </c>
      <c r="E316" s="66">
        <v>7200</v>
      </c>
      <c r="F316" s="68">
        <f>SUM(H316,J316,L316,)</f>
        <v>1858.5</v>
      </c>
      <c r="G316" s="66">
        <v>0</v>
      </c>
      <c r="H316" s="66">
        <v>0</v>
      </c>
      <c r="I316" s="66">
        <v>7200</v>
      </c>
      <c r="J316" s="66">
        <v>1858.5</v>
      </c>
      <c r="K316" s="66">
        <v>0</v>
      </c>
      <c r="L316" s="66">
        <v>0</v>
      </c>
      <c r="M316" s="69" t="s">
        <v>579</v>
      </c>
    </row>
    <row r="317" spans="1:13" s="64" customFormat="1" ht="135" x14ac:dyDescent="0.25">
      <c r="A317" s="169"/>
      <c r="B317" s="170"/>
      <c r="C317" s="174"/>
      <c r="D317" s="65" t="s">
        <v>616</v>
      </c>
      <c r="E317" s="66">
        <f t="shared" ref="E317" si="183">SUM(G317,I317,K317)</f>
        <v>7900</v>
      </c>
      <c r="F317" s="66">
        <f>SUM(H317,J317,L317)</f>
        <v>1922.5</v>
      </c>
      <c r="G317" s="66">
        <v>0</v>
      </c>
      <c r="H317" s="66">
        <v>0</v>
      </c>
      <c r="I317" s="66">
        <v>7900</v>
      </c>
      <c r="J317" s="66">
        <v>1922.5</v>
      </c>
      <c r="K317" s="66">
        <v>0</v>
      </c>
      <c r="L317" s="66">
        <v>0</v>
      </c>
      <c r="M317" s="69" t="s">
        <v>683</v>
      </c>
    </row>
    <row r="318" spans="1:13" s="64" customFormat="1" x14ac:dyDescent="0.25">
      <c r="A318" s="168">
        <v>2</v>
      </c>
      <c r="B318" s="171" t="s">
        <v>342</v>
      </c>
      <c r="C318" s="158" t="s">
        <v>366</v>
      </c>
      <c r="D318" s="75" t="s">
        <v>320</v>
      </c>
      <c r="E318" s="66">
        <f>SUM(E319:E322)</f>
        <v>12690</v>
      </c>
      <c r="F318" s="66">
        <f t="shared" ref="F318:L318" si="184">SUM(F319:F322)</f>
        <v>17634.3</v>
      </c>
      <c r="G318" s="66">
        <f t="shared" si="184"/>
        <v>4000</v>
      </c>
      <c r="H318" s="66">
        <f t="shared" si="184"/>
        <v>12221.7</v>
      </c>
      <c r="I318" s="66">
        <f t="shared" si="184"/>
        <v>8690</v>
      </c>
      <c r="J318" s="66">
        <f t="shared" si="184"/>
        <v>5412.6</v>
      </c>
      <c r="K318" s="66">
        <f t="shared" si="184"/>
        <v>0</v>
      </c>
      <c r="L318" s="66">
        <f t="shared" si="184"/>
        <v>0</v>
      </c>
      <c r="M318" s="69"/>
    </row>
    <row r="319" spans="1:13" s="67" customFormat="1" ht="21.75" customHeight="1" x14ac:dyDescent="0.25">
      <c r="A319" s="168"/>
      <c r="B319" s="171"/>
      <c r="C319" s="158"/>
      <c r="D319" s="65" t="s">
        <v>21</v>
      </c>
      <c r="E319" s="66">
        <f>SUM(G319,I319)</f>
        <v>2950</v>
      </c>
      <c r="F319" s="66">
        <f>SUM(H319,J319,L319)</f>
        <v>2352.6999999999998</v>
      </c>
      <c r="G319" s="72">
        <v>1000</v>
      </c>
      <c r="H319" s="72">
        <v>933.3</v>
      </c>
      <c r="I319" s="72">
        <v>1950</v>
      </c>
      <c r="J319" s="66">
        <v>1419.4</v>
      </c>
      <c r="K319" s="66">
        <v>0</v>
      </c>
      <c r="L319" s="66">
        <v>0</v>
      </c>
      <c r="M319" s="126" t="s">
        <v>438</v>
      </c>
    </row>
    <row r="320" spans="1:13" s="67" customFormat="1" ht="76.5" customHeight="1" x14ac:dyDescent="0.25">
      <c r="A320" s="168"/>
      <c r="B320" s="171"/>
      <c r="C320" s="158"/>
      <c r="D320" s="122" t="s">
        <v>363</v>
      </c>
      <c r="E320" s="66">
        <f t="shared" ref="E320" si="185">SUM(G320,I320,K320)</f>
        <v>3075</v>
      </c>
      <c r="F320" s="66">
        <f>SUM(H320,J320,L320)</f>
        <v>2270.1999999999998</v>
      </c>
      <c r="G320" s="66">
        <v>1000</v>
      </c>
      <c r="H320" s="66">
        <v>670</v>
      </c>
      <c r="I320" s="66">
        <v>2075</v>
      </c>
      <c r="J320" s="66">
        <v>1600.2</v>
      </c>
      <c r="K320" s="66">
        <v>0</v>
      </c>
      <c r="L320" s="66">
        <v>0</v>
      </c>
      <c r="M320" s="69" t="s">
        <v>477</v>
      </c>
    </row>
    <row r="321" spans="1:13" s="67" customFormat="1" ht="123" customHeight="1" x14ac:dyDescent="0.25">
      <c r="A321" s="168"/>
      <c r="B321" s="171"/>
      <c r="C321" s="158"/>
      <c r="D321" s="122" t="s">
        <v>546</v>
      </c>
      <c r="E321" s="66">
        <v>3135</v>
      </c>
      <c r="F321" s="68">
        <f>SUM(H321,J321,L321,)</f>
        <v>7018</v>
      </c>
      <c r="G321" s="66">
        <v>1000</v>
      </c>
      <c r="H321" s="66">
        <v>5528</v>
      </c>
      <c r="I321" s="66">
        <v>2135</v>
      </c>
      <c r="J321" s="66">
        <v>1490</v>
      </c>
      <c r="K321" s="66">
        <v>0</v>
      </c>
      <c r="L321" s="66">
        <v>0</v>
      </c>
      <c r="M321" s="69" t="s">
        <v>580</v>
      </c>
    </row>
    <row r="322" spans="1:13" s="67" customFormat="1" ht="123" customHeight="1" x14ac:dyDescent="0.25">
      <c r="A322" s="169"/>
      <c r="B322" s="172"/>
      <c r="C322" s="174"/>
      <c r="D322" s="122" t="s">
        <v>616</v>
      </c>
      <c r="E322" s="66">
        <f t="shared" ref="E322" si="186">SUM(G322,I322,K322)</f>
        <v>3530</v>
      </c>
      <c r="F322" s="66">
        <f>SUM(H322,J322,L322)</f>
        <v>5993.4</v>
      </c>
      <c r="G322" s="66">
        <v>1000</v>
      </c>
      <c r="H322" s="66">
        <v>5090.3999999999996</v>
      </c>
      <c r="I322" s="66">
        <v>2530</v>
      </c>
      <c r="J322" s="66">
        <v>903</v>
      </c>
      <c r="K322" s="66">
        <v>0</v>
      </c>
      <c r="L322" s="66">
        <v>0</v>
      </c>
      <c r="M322" s="69" t="s">
        <v>580</v>
      </c>
    </row>
    <row r="323" spans="1:13" s="67" customFormat="1" x14ac:dyDescent="0.25">
      <c r="A323" s="168">
        <v>3</v>
      </c>
      <c r="B323" s="168" t="s">
        <v>343</v>
      </c>
      <c r="C323" s="158" t="s">
        <v>366</v>
      </c>
      <c r="D323" s="75" t="s">
        <v>320</v>
      </c>
      <c r="E323" s="66">
        <f>SUM(E324:E327)</f>
        <v>10000</v>
      </c>
      <c r="F323" s="66">
        <f t="shared" ref="F323:L323" si="187">SUM(F324:F327)</f>
        <v>10617.4</v>
      </c>
      <c r="G323" s="66">
        <f t="shared" si="187"/>
        <v>0</v>
      </c>
      <c r="H323" s="66">
        <f t="shared" si="187"/>
        <v>0</v>
      </c>
      <c r="I323" s="66">
        <f t="shared" si="187"/>
        <v>10000</v>
      </c>
      <c r="J323" s="66">
        <f t="shared" si="187"/>
        <v>10617.4</v>
      </c>
      <c r="K323" s="66">
        <f t="shared" si="187"/>
        <v>0</v>
      </c>
      <c r="L323" s="66">
        <f t="shared" si="187"/>
        <v>0</v>
      </c>
      <c r="M323" s="69"/>
    </row>
    <row r="324" spans="1:13" s="67" customFormat="1" x14ac:dyDescent="0.25">
      <c r="A324" s="168"/>
      <c r="B324" s="160"/>
      <c r="C324" s="158"/>
      <c r="D324" s="65" t="s">
        <v>21</v>
      </c>
      <c r="E324" s="72">
        <f t="shared" ref="E324:E326" si="188">SUM(G324,I324,K324)</f>
        <v>2500</v>
      </c>
      <c r="F324" s="66">
        <f>SUM(H324,J324,L324)</f>
        <v>2500</v>
      </c>
      <c r="G324" s="66">
        <v>0</v>
      </c>
      <c r="H324" s="66">
        <v>0</v>
      </c>
      <c r="I324" s="72">
        <v>2500</v>
      </c>
      <c r="J324" s="66">
        <v>2500</v>
      </c>
      <c r="K324" s="66">
        <v>0</v>
      </c>
      <c r="L324" s="66">
        <v>0</v>
      </c>
      <c r="M324" s="126" t="s">
        <v>438</v>
      </c>
    </row>
    <row r="325" spans="1:13" s="67" customFormat="1" ht="60" x14ac:dyDescent="0.25">
      <c r="A325" s="168"/>
      <c r="B325" s="160"/>
      <c r="C325" s="158"/>
      <c r="D325" s="122" t="s">
        <v>363</v>
      </c>
      <c r="E325" s="66">
        <f t="shared" ref="E325" si="189">SUM(G325,I325,K325)</f>
        <v>2500</v>
      </c>
      <c r="F325" s="66">
        <f>SUM(H325,J325,L325)</f>
        <v>2500</v>
      </c>
      <c r="G325" s="66">
        <v>0</v>
      </c>
      <c r="H325" s="66">
        <v>0</v>
      </c>
      <c r="I325" s="66">
        <v>2500</v>
      </c>
      <c r="J325" s="66">
        <v>2500</v>
      </c>
      <c r="K325" s="66">
        <v>0</v>
      </c>
      <c r="L325" s="66">
        <v>0</v>
      </c>
      <c r="M325" s="69" t="s">
        <v>373</v>
      </c>
    </row>
    <row r="326" spans="1:13" s="67" customFormat="1" ht="165" x14ac:dyDescent="0.25">
      <c r="A326" s="168"/>
      <c r="B326" s="160"/>
      <c r="C326" s="158"/>
      <c r="D326" s="122" t="s">
        <v>546</v>
      </c>
      <c r="E326" s="66">
        <f t="shared" si="188"/>
        <v>2500</v>
      </c>
      <c r="F326" s="68">
        <f>SUM(H326,J326,L326,)</f>
        <v>3198.3</v>
      </c>
      <c r="G326" s="66">
        <v>0</v>
      </c>
      <c r="H326" s="66">
        <v>0</v>
      </c>
      <c r="I326" s="66">
        <v>2500</v>
      </c>
      <c r="J326" s="66">
        <v>3198.3</v>
      </c>
      <c r="K326" s="66">
        <v>0</v>
      </c>
      <c r="L326" s="66">
        <v>0</v>
      </c>
      <c r="M326" s="90" t="s">
        <v>581</v>
      </c>
    </row>
    <row r="327" spans="1:13" s="67" customFormat="1" ht="90" x14ac:dyDescent="0.25">
      <c r="A327" s="169"/>
      <c r="B327" s="170"/>
      <c r="C327" s="174"/>
      <c r="D327" s="122" t="s">
        <v>616</v>
      </c>
      <c r="E327" s="66">
        <f t="shared" ref="E327" si="190">SUM(G327,I327,K327)</f>
        <v>2500</v>
      </c>
      <c r="F327" s="68">
        <f>SUM(H327,J327,L327,)</f>
        <v>2419.1</v>
      </c>
      <c r="G327" s="66">
        <v>0</v>
      </c>
      <c r="H327" s="66">
        <v>0</v>
      </c>
      <c r="I327" s="66">
        <v>2500</v>
      </c>
      <c r="J327" s="66">
        <v>2419.1</v>
      </c>
      <c r="K327" s="66">
        <v>0</v>
      </c>
      <c r="L327" s="66">
        <v>0</v>
      </c>
      <c r="M327" s="90" t="s">
        <v>684</v>
      </c>
    </row>
    <row r="328" spans="1:13" s="67" customFormat="1" x14ac:dyDescent="0.25">
      <c r="A328" s="168"/>
      <c r="B328" s="160"/>
      <c r="C328" s="158"/>
      <c r="D328" s="75" t="s">
        <v>320</v>
      </c>
      <c r="E328" s="74">
        <f>SUM(E329:E332)</f>
        <v>49890</v>
      </c>
      <c r="F328" s="74">
        <f t="shared" ref="F328:L328" si="191">SUM(F329:F332)</f>
        <v>39405.5</v>
      </c>
      <c r="G328" s="74">
        <f t="shared" si="191"/>
        <v>4000</v>
      </c>
      <c r="H328" s="74">
        <f t="shared" si="191"/>
        <v>12221.7</v>
      </c>
      <c r="I328" s="74">
        <f t="shared" si="191"/>
        <v>45890</v>
      </c>
      <c r="J328" s="74">
        <f t="shared" si="191"/>
        <v>27183.800000000003</v>
      </c>
      <c r="K328" s="74">
        <f t="shared" si="191"/>
        <v>0</v>
      </c>
      <c r="L328" s="74">
        <f t="shared" si="191"/>
        <v>0</v>
      </c>
      <c r="M328" s="69"/>
    </row>
    <row r="329" spans="1:13" s="64" customFormat="1" ht="16.5" customHeight="1" x14ac:dyDescent="0.25">
      <c r="A329" s="169"/>
      <c r="B329" s="170"/>
      <c r="C329" s="167"/>
      <c r="D329" s="81" t="s">
        <v>21</v>
      </c>
      <c r="E329" s="74">
        <f>SUM(E314,E319,E324)</f>
        <v>10950</v>
      </c>
      <c r="F329" s="74">
        <f t="shared" ref="F329:L329" si="192">SUM(F314,F319,F324)</f>
        <v>8968.4</v>
      </c>
      <c r="G329" s="74">
        <f t="shared" si="192"/>
        <v>1000</v>
      </c>
      <c r="H329" s="74">
        <f t="shared" si="192"/>
        <v>933.3</v>
      </c>
      <c r="I329" s="74">
        <f t="shared" si="192"/>
        <v>9950</v>
      </c>
      <c r="J329" s="74">
        <f t="shared" si="192"/>
        <v>8035.1</v>
      </c>
      <c r="K329" s="74">
        <f t="shared" si="192"/>
        <v>0</v>
      </c>
      <c r="L329" s="74">
        <f t="shared" si="192"/>
        <v>0</v>
      </c>
      <c r="M329" s="69"/>
    </row>
    <row r="330" spans="1:13" s="64" customFormat="1" ht="16.5" customHeight="1" x14ac:dyDescent="0.25">
      <c r="A330" s="169"/>
      <c r="B330" s="170"/>
      <c r="C330" s="167"/>
      <c r="D330" s="75" t="s">
        <v>363</v>
      </c>
      <c r="E330" s="74">
        <f>SUM(E315,E320,E325)</f>
        <v>12175</v>
      </c>
      <c r="F330" s="74">
        <f t="shared" ref="F330:L332" si="193">SUM(F315,F320,F325)</f>
        <v>8027.2999999999993</v>
      </c>
      <c r="G330" s="74">
        <f t="shared" si="193"/>
        <v>1000</v>
      </c>
      <c r="H330" s="74">
        <f t="shared" si="193"/>
        <v>670</v>
      </c>
      <c r="I330" s="74">
        <f t="shared" si="193"/>
        <v>11175</v>
      </c>
      <c r="J330" s="74">
        <f t="shared" si="193"/>
        <v>7357.3</v>
      </c>
      <c r="K330" s="74">
        <f t="shared" si="193"/>
        <v>0</v>
      </c>
      <c r="L330" s="74">
        <f t="shared" si="193"/>
        <v>0</v>
      </c>
      <c r="M330" s="69"/>
    </row>
    <row r="331" spans="1:13" s="64" customFormat="1" ht="14.25" customHeight="1" x14ac:dyDescent="0.25">
      <c r="A331" s="169"/>
      <c r="B331" s="170"/>
      <c r="C331" s="167"/>
      <c r="D331" s="75" t="s">
        <v>546</v>
      </c>
      <c r="E331" s="74">
        <f>SUM(E316,E321,E326)</f>
        <v>12835</v>
      </c>
      <c r="F331" s="74">
        <f t="shared" si="193"/>
        <v>12074.8</v>
      </c>
      <c r="G331" s="74">
        <f t="shared" si="193"/>
        <v>1000</v>
      </c>
      <c r="H331" s="74">
        <f t="shared" si="193"/>
        <v>5528</v>
      </c>
      <c r="I331" s="74">
        <f t="shared" si="193"/>
        <v>11835</v>
      </c>
      <c r="J331" s="74">
        <f t="shared" si="193"/>
        <v>6546.8</v>
      </c>
      <c r="K331" s="74">
        <f t="shared" si="193"/>
        <v>0</v>
      </c>
      <c r="L331" s="74">
        <f t="shared" si="193"/>
        <v>0</v>
      </c>
      <c r="M331" s="77"/>
    </row>
    <row r="332" spans="1:13" s="64" customFormat="1" ht="15.75" customHeight="1" x14ac:dyDescent="0.25">
      <c r="A332" s="169"/>
      <c r="B332" s="170"/>
      <c r="C332" s="167"/>
      <c r="D332" s="75" t="s">
        <v>616</v>
      </c>
      <c r="E332" s="74">
        <f>SUM(E317,E322,E327)</f>
        <v>13930</v>
      </c>
      <c r="F332" s="74">
        <f t="shared" si="193"/>
        <v>10335</v>
      </c>
      <c r="G332" s="74">
        <f t="shared" si="193"/>
        <v>1000</v>
      </c>
      <c r="H332" s="74">
        <f t="shared" si="193"/>
        <v>5090.3999999999996</v>
      </c>
      <c r="I332" s="74">
        <f t="shared" si="193"/>
        <v>12930</v>
      </c>
      <c r="J332" s="74">
        <f t="shared" si="193"/>
        <v>5244.6</v>
      </c>
      <c r="K332" s="74">
        <f t="shared" si="193"/>
        <v>0</v>
      </c>
      <c r="L332" s="74">
        <f t="shared" si="193"/>
        <v>0</v>
      </c>
      <c r="M332" s="77"/>
    </row>
    <row r="333" spans="1:13" s="64" customFormat="1" ht="15.75" customHeight="1" x14ac:dyDescent="0.25">
      <c r="A333" s="165" t="s">
        <v>531</v>
      </c>
      <c r="B333" s="165"/>
      <c r="C333" s="165"/>
      <c r="D333" s="165"/>
      <c r="E333" s="165"/>
      <c r="F333" s="165"/>
      <c r="G333" s="165"/>
      <c r="H333" s="165"/>
      <c r="I333" s="165"/>
      <c r="J333" s="165"/>
      <c r="K333" s="165"/>
      <c r="L333" s="165"/>
      <c r="M333" s="165"/>
    </row>
    <row r="334" spans="1:13" s="64" customFormat="1" ht="18" customHeight="1" x14ac:dyDescent="0.25">
      <c r="A334" s="168">
        <v>1</v>
      </c>
      <c r="B334" s="171" t="s">
        <v>348</v>
      </c>
      <c r="C334" s="158" t="s">
        <v>366</v>
      </c>
      <c r="D334" s="75" t="s">
        <v>320</v>
      </c>
      <c r="E334" s="66">
        <f>SUM(E335:E338)</f>
        <v>9636.2999999999993</v>
      </c>
      <c r="F334" s="66">
        <f t="shared" ref="F334:L334" si="194">SUM(F335:F338)</f>
        <v>9289.2000000000007</v>
      </c>
      <c r="G334" s="66">
        <f t="shared" si="194"/>
        <v>9636.2999999999993</v>
      </c>
      <c r="H334" s="66">
        <f t="shared" si="194"/>
        <v>5989.6</v>
      </c>
      <c r="I334" s="66">
        <f t="shared" si="194"/>
        <v>0</v>
      </c>
      <c r="J334" s="66">
        <f t="shared" si="194"/>
        <v>0</v>
      </c>
      <c r="K334" s="66">
        <f t="shared" si="194"/>
        <v>0</v>
      </c>
      <c r="L334" s="66">
        <f t="shared" si="194"/>
        <v>3299.6</v>
      </c>
      <c r="M334" s="76"/>
    </row>
    <row r="335" spans="1:13" s="64" customFormat="1" ht="18.75" customHeight="1" x14ac:dyDescent="0.25">
      <c r="A335" s="168"/>
      <c r="B335" s="160"/>
      <c r="C335" s="166"/>
      <c r="D335" s="65" t="s">
        <v>21</v>
      </c>
      <c r="E335" s="72">
        <f t="shared" ref="E335:E338" si="195">SUM(G335,I335,K335)</f>
        <v>2148.3000000000002</v>
      </c>
      <c r="F335" s="66">
        <f>SUM(H335,J335,L335)</f>
        <v>2148.3000000000002</v>
      </c>
      <c r="G335" s="66">
        <v>2148.3000000000002</v>
      </c>
      <c r="H335" s="66">
        <v>2148.3000000000002</v>
      </c>
      <c r="I335" s="66">
        <v>0</v>
      </c>
      <c r="J335" s="66">
        <v>0</v>
      </c>
      <c r="K335" s="66">
        <v>0</v>
      </c>
      <c r="L335" s="66">
        <v>0</v>
      </c>
      <c r="M335" s="122" t="s">
        <v>438</v>
      </c>
    </row>
    <row r="336" spans="1:13" s="64" customFormat="1" ht="60.75" customHeight="1" x14ac:dyDescent="0.25">
      <c r="A336" s="168"/>
      <c r="B336" s="160"/>
      <c r="C336" s="166"/>
      <c r="D336" s="65" t="s">
        <v>363</v>
      </c>
      <c r="E336" s="68">
        <f t="shared" ref="E336" si="196">SUM(G336,I336,K336)</f>
        <v>2496</v>
      </c>
      <c r="F336" s="68">
        <f>SUM(H336,J336,L336)</f>
        <v>1962.9</v>
      </c>
      <c r="G336" s="70">
        <v>2496</v>
      </c>
      <c r="H336" s="68">
        <v>1962.9</v>
      </c>
      <c r="I336" s="66">
        <v>0</v>
      </c>
      <c r="J336" s="66">
        <v>0</v>
      </c>
      <c r="K336" s="66">
        <v>0</v>
      </c>
      <c r="L336" s="66">
        <v>0</v>
      </c>
      <c r="M336" s="69" t="s">
        <v>478</v>
      </c>
    </row>
    <row r="337" spans="1:13" s="64" customFormat="1" ht="165" x14ac:dyDescent="0.25">
      <c r="A337" s="168"/>
      <c r="B337" s="160"/>
      <c r="C337" s="166"/>
      <c r="D337" s="65" t="s">
        <v>546</v>
      </c>
      <c r="E337" s="68">
        <f t="shared" si="195"/>
        <v>2496</v>
      </c>
      <c r="F337" s="68">
        <v>0</v>
      </c>
      <c r="G337" s="70">
        <v>2496</v>
      </c>
      <c r="H337" s="68">
        <v>0</v>
      </c>
      <c r="I337" s="66">
        <v>0</v>
      </c>
      <c r="J337" s="66">
        <v>0</v>
      </c>
      <c r="K337" s="66">
        <v>0</v>
      </c>
      <c r="L337" s="66">
        <v>0</v>
      </c>
      <c r="M337" s="69" t="s">
        <v>582</v>
      </c>
    </row>
    <row r="338" spans="1:13" s="64" customFormat="1" ht="30" x14ac:dyDescent="0.25">
      <c r="A338" s="169"/>
      <c r="B338" s="170"/>
      <c r="C338" s="167"/>
      <c r="D338" s="65" t="s">
        <v>616</v>
      </c>
      <c r="E338" s="68">
        <f t="shared" si="195"/>
        <v>2496</v>
      </c>
      <c r="F338" s="68">
        <f>SUM(H338,J338,L338)</f>
        <v>5178</v>
      </c>
      <c r="G338" s="70">
        <v>2496</v>
      </c>
      <c r="H338" s="68">
        <v>1878.4</v>
      </c>
      <c r="I338" s="66">
        <v>0</v>
      </c>
      <c r="J338" s="66">
        <v>0</v>
      </c>
      <c r="K338" s="66">
        <v>0</v>
      </c>
      <c r="L338" s="66">
        <v>3299.6</v>
      </c>
      <c r="M338" s="69" t="s">
        <v>685</v>
      </c>
    </row>
    <row r="339" spans="1:13" s="64" customFormat="1" ht="18" customHeight="1" x14ac:dyDescent="0.25">
      <c r="A339" s="168">
        <v>2</v>
      </c>
      <c r="B339" s="171" t="s">
        <v>344</v>
      </c>
      <c r="C339" s="158" t="s">
        <v>366</v>
      </c>
      <c r="D339" s="75" t="s">
        <v>320</v>
      </c>
      <c r="E339" s="68">
        <f>SUM(E340:E343)</f>
        <v>682080</v>
      </c>
      <c r="F339" s="68">
        <f t="shared" ref="F339:L339" si="197">SUM(F340:F343)</f>
        <v>896061</v>
      </c>
      <c r="G339" s="68">
        <f t="shared" si="197"/>
        <v>99544</v>
      </c>
      <c r="H339" s="68">
        <f t="shared" si="197"/>
        <v>84762.7</v>
      </c>
      <c r="I339" s="68">
        <f t="shared" si="197"/>
        <v>0</v>
      </c>
      <c r="J339" s="68">
        <f t="shared" si="197"/>
        <v>0</v>
      </c>
      <c r="K339" s="68">
        <f t="shared" si="197"/>
        <v>582536</v>
      </c>
      <c r="L339" s="68">
        <f t="shared" si="197"/>
        <v>811298.3</v>
      </c>
      <c r="M339" s="69"/>
    </row>
    <row r="340" spans="1:13" s="64" customFormat="1" x14ac:dyDescent="0.25">
      <c r="A340" s="168"/>
      <c r="B340" s="160"/>
      <c r="C340" s="166"/>
      <c r="D340" s="65" t="s">
        <v>21</v>
      </c>
      <c r="E340" s="66">
        <f>SUM(G340,K340)</f>
        <v>170520</v>
      </c>
      <c r="F340" s="66">
        <f>SUM(H340,L340)</f>
        <v>156216</v>
      </c>
      <c r="G340" s="72">
        <v>24886</v>
      </c>
      <c r="H340" s="72">
        <v>8870</v>
      </c>
      <c r="I340" s="66">
        <v>0</v>
      </c>
      <c r="J340" s="66">
        <v>0</v>
      </c>
      <c r="K340" s="72">
        <v>145634</v>
      </c>
      <c r="L340" s="66">
        <v>147346</v>
      </c>
      <c r="M340" s="122" t="s">
        <v>438</v>
      </c>
    </row>
    <row r="341" spans="1:13" s="64" customFormat="1" ht="87.75" customHeight="1" x14ac:dyDescent="0.25">
      <c r="A341" s="168"/>
      <c r="B341" s="160"/>
      <c r="C341" s="166"/>
      <c r="D341" s="65" t="s">
        <v>363</v>
      </c>
      <c r="E341" s="68">
        <f t="shared" ref="E341" si="198">SUM(G341,I341,K341)</f>
        <v>170520</v>
      </c>
      <c r="F341" s="68">
        <v>157002</v>
      </c>
      <c r="G341" s="70">
        <v>24886</v>
      </c>
      <c r="H341" s="66">
        <v>11368</v>
      </c>
      <c r="I341" s="66">
        <v>0</v>
      </c>
      <c r="J341" s="66">
        <v>0</v>
      </c>
      <c r="K341" s="70">
        <v>145634</v>
      </c>
      <c r="L341" s="68">
        <v>145634</v>
      </c>
      <c r="M341" s="69" t="s">
        <v>479</v>
      </c>
    </row>
    <row r="342" spans="1:13" s="64" customFormat="1" ht="75" x14ac:dyDescent="0.25">
      <c r="A342" s="168"/>
      <c r="B342" s="160"/>
      <c r="C342" s="166"/>
      <c r="D342" s="65" t="s">
        <v>546</v>
      </c>
      <c r="E342" s="68">
        <f t="shared" ref="E342" si="199">SUM(G342,I342,K342)</f>
        <v>170520</v>
      </c>
      <c r="F342" s="68">
        <f>SUM(H342,J342,L342)</f>
        <v>170592</v>
      </c>
      <c r="G342" s="70">
        <v>24886</v>
      </c>
      <c r="H342" s="66">
        <v>18868.7</v>
      </c>
      <c r="I342" s="66">
        <v>0</v>
      </c>
      <c r="J342" s="66">
        <v>0</v>
      </c>
      <c r="K342" s="70">
        <v>145634</v>
      </c>
      <c r="L342" s="68">
        <v>151723.29999999999</v>
      </c>
      <c r="M342" s="69" t="s">
        <v>583</v>
      </c>
    </row>
    <row r="343" spans="1:13" s="64" customFormat="1" x14ac:dyDescent="0.25">
      <c r="A343" s="169"/>
      <c r="B343" s="170"/>
      <c r="C343" s="167"/>
      <c r="D343" s="65" t="s">
        <v>616</v>
      </c>
      <c r="E343" s="68">
        <f t="shared" ref="E343" si="200">SUM(G343,I343,K343)</f>
        <v>170520</v>
      </c>
      <c r="F343" s="68">
        <f>SUM(H343,J343,L343)</f>
        <v>412251</v>
      </c>
      <c r="G343" s="70">
        <v>24886</v>
      </c>
      <c r="H343" s="66">
        <v>45656</v>
      </c>
      <c r="I343" s="66">
        <v>0</v>
      </c>
      <c r="J343" s="66">
        <v>0</v>
      </c>
      <c r="K343" s="70">
        <v>145634</v>
      </c>
      <c r="L343" s="68">
        <v>366595</v>
      </c>
      <c r="M343" s="69" t="s">
        <v>438</v>
      </c>
    </row>
    <row r="344" spans="1:13" s="64" customFormat="1" ht="18" customHeight="1" x14ac:dyDescent="0.25">
      <c r="A344" s="168">
        <v>3</v>
      </c>
      <c r="B344" s="171" t="s">
        <v>345</v>
      </c>
      <c r="C344" s="158" t="s">
        <v>366</v>
      </c>
      <c r="D344" s="75" t="s">
        <v>320</v>
      </c>
      <c r="E344" s="68">
        <f>SUM(E345:E348)</f>
        <v>4103</v>
      </c>
      <c r="F344" s="68">
        <f t="shared" ref="F344:L344" si="201">SUM(F345:F348)</f>
        <v>2893.2</v>
      </c>
      <c r="G344" s="68">
        <f t="shared" si="201"/>
        <v>0</v>
      </c>
      <c r="H344" s="68">
        <f t="shared" si="201"/>
        <v>0</v>
      </c>
      <c r="I344" s="68">
        <f t="shared" si="201"/>
        <v>4103</v>
      </c>
      <c r="J344" s="68">
        <f t="shared" si="201"/>
        <v>2893.2</v>
      </c>
      <c r="K344" s="68">
        <f t="shared" si="201"/>
        <v>0</v>
      </c>
      <c r="L344" s="68">
        <f t="shared" si="201"/>
        <v>0</v>
      </c>
      <c r="M344" s="69"/>
    </row>
    <row r="345" spans="1:13" s="64" customFormat="1" ht="16.5" customHeight="1" x14ac:dyDescent="0.25">
      <c r="A345" s="168"/>
      <c r="B345" s="160"/>
      <c r="C345" s="166"/>
      <c r="D345" s="65" t="s">
        <v>21</v>
      </c>
      <c r="E345" s="72">
        <f t="shared" ref="E345" si="202">SUM(G345,I345,K345)</f>
        <v>938</v>
      </c>
      <c r="F345" s="72">
        <f>SUM(H345,J345,L345)</f>
        <v>938</v>
      </c>
      <c r="G345" s="66">
        <v>0</v>
      </c>
      <c r="H345" s="66">
        <v>0</v>
      </c>
      <c r="I345" s="72">
        <v>938</v>
      </c>
      <c r="J345" s="72">
        <v>938</v>
      </c>
      <c r="K345" s="66">
        <v>0</v>
      </c>
      <c r="L345" s="66">
        <v>0</v>
      </c>
      <c r="M345" s="122" t="s">
        <v>438</v>
      </c>
    </row>
    <row r="346" spans="1:13" s="64" customFormat="1" ht="62.25" customHeight="1" x14ac:dyDescent="0.25">
      <c r="A346" s="168"/>
      <c r="B346" s="160"/>
      <c r="C346" s="166"/>
      <c r="D346" s="65" t="s">
        <v>363</v>
      </c>
      <c r="E346" s="68">
        <f>SUM(G346,I346,K346)</f>
        <v>994</v>
      </c>
      <c r="F346" s="68">
        <f>SUM(H346,J346,L346)</f>
        <v>907.2</v>
      </c>
      <c r="G346" s="68">
        <v>0</v>
      </c>
      <c r="H346" s="68">
        <v>0</v>
      </c>
      <c r="I346" s="70">
        <v>994</v>
      </c>
      <c r="J346" s="68">
        <v>907.2</v>
      </c>
      <c r="K346" s="68">
        <v>0</v>
      </c>
      <c r="L346" s="68">
        <v>0</v>
      </c>
      <c r="M346" s="122" t="s">
        <v>480</v>
      </c>
    </row>
    <row r="347" spans="1:13" s="64" customFormat="1" ht="120" x14ac:dyDescent="0.25">
      <c r="A347" s="168"/>
      <c r="B347" s="160"/>
      <c r="C347" s="166"/>
      <c r="D347" s="65" t="s">
        <v>546</v>
      </c>
      <c r="E347" s="68">
        <v>1054</v>
      </c>
      <c r="F347" s="68">
        <f>SUM(H347,J347,L347)</f>
        <v>1048</v>
      </c>
      <c r="G347" s="68">
        <v>0</v>
      </c>
      <c r="H347" s="68">
        <v>0</v>
      </c>
      <c r="I347" s="70">
        <v>1054</v>
      </c>
      <c r="J347" s="68">
        <v>1048</v>
      </c>
      <c r="K347" s="68">
        <v>0</v>
      </c>
      <c r="L347" s="68">
        <v>0</v>
      </c>
      <c r="M347" s="90" t="s">
        <v>584</v>
      </c>
    </row>
    <row r="348" spans="1:13" s="64" customFormat="1" ht="45" x14ac:dyDescent="0.25">
      <c r="A348" s="169"/>
      <c r="B348" s="170"/>
      <c r="C348" s="167"/>
      <c r="D348" s="65" t="s">
        <v>616</v>
      </c>
      <c r="E348" s="68">
        <f t="shared" ref="E348" si="203">SUM(G348,I348,K348)</f>
        <v>1117</v>
      </c>
      <c r="F348" s="68">
        <f>SUM(H348,J348,L348)</f>
        <v>0</v>
      </c>
      <c r="G348" s="68">
        <v>0</v>
      </c>
      <c r="H348" s="68">
        <v>0</v>
      </c>
      <c r="I348" s="70">
        <v>1117</v>
      </c>
      <c r="J348" s="68">
        <v>0</v>
      </c>
      <c r="K348" s="68">
        <v>0</v>
      </c>
      <c r="L348" s="68">
        <v>0</v>
      </c>
      <c r="M348" s="90" t="s">
        <v>686</v>
      </c>
    </row>
    <row r="349" spans="1:13" s="64" customFormat="1" ht="18" customHeight="1" x14ac:dyDescent="0.25">
      <c r="A349" s="168">
        <v>4</v>
      </c>
      <c r="B349" s="171" t="s">
        <v>346</v>
      </c>
      <c r="C349" s="158" t="s">
        <v>366</v>
      </c>
      <c r="D349" s="75" t="s">
        <v>320</v>
      </c>
      <c r="E349" s="68">
        <f>SUM(E350:E352)</f>
        <v>3000</v>
      </c>
      <c r="F349" s="68">
        <f t="shared" ref="F349:L349" si="204">SUM(F350:F352)</f>
        <v>1369.1</v>
      </c>
      <c r="G349" s="68">
        <f t="shared" si="204"/>
        <v>3000</v>
      </c>
      <c r="H349" s="68">
        <f t="shared" si="204"/>
        <v>1369.1</v>
      </c>
      <c r="I349" s="68">
        <f t="shared" si="204"/>
        <v>0</v>
      </c>
      <c r="J349" s="68">
        <f t="shared" si="204"/>
        <v>0</v>
      </c>
      <c r="K349" s="68">
        <f t="shared" si="204"/>
        <v>0</v>
      </c>
      <c r="L349" s="68">
        <f t="shared" si="204"/>
        <v>0</v>
      </c>
      <c r="M349" s="122"/>
    </row>
    <row r="350" spans="1:13" s="64" customFormat="1" ht="17.25" customHeight="1" x14ac:dyDescent="0.25">
      <c r="A350" s="168"/>
      <c r="B350" s="160"/>
      <c r="C350" s="166"/>
      <c r="D350" s="65" t="s">
        <v>21</v>
      </c>
      <c r="E350" s="72">
        <f t="shared" ref="E350:E352" si="205">SUM(G350,I350,K350)</f>
        <v>2000</v>
      </c>
      <c r="F350" s="72">
        <f>SUM(H350,J350,L350)</f>
        <v>1209.0999999999999</v>
      </c>
      <c r="G350" s="72">
        <v>2000</v>
      </c>
      <c r="H350" s="72">
        <v>1209.0999999999999</v>
      </c>
      <c r="I350" s="66">
        <v>0</v>
      </c>
      <c r="J350" s="66">
        <v>0</v>
      </c>
      <c r="K350" s="66">
        <v>0</v>
      </c>
      <c r="L350" s="66">
        <v>0</v>
      </c>
      <c r="M350" s="122" t="s">
        <v>438</v>
      </c>
    </row>
    <row r="351" spans="1:13" s="64" customFormat="1" ht="29.25" customHeight="1" x14ac:dyDescent="0.25">
      <c r="A351" s="168"/>
      <c r="B351" s="160"/>
      <c r="C351" s="166"/>
      <c r="D351" s="65" t="s">
        <v>363</v>
      </c>
      <c r="E351" s="68">
        <f t="shared" ref="E351" si="206">SUM(G351,I351,K351)</f>
        <v>500</v>
      </c>
      <c r="F351" s="68">
        <f>SUM(H351,J351,L351)</f>
        <v>160</v>
      </c>
      <c r="G351" s="70">
        <v>500</v>
      </c>
      <c r="H351" s="68">
        <v>160</v>
      </c>
      <c r="I351" s="68">
        <v>0</v>
      </c>
      <c r="J351" s="68">
        <v>0</v>
      </c>
      <c r="K351" s="68">
        <v>0</v>
      </c>
      <c r="L351" s="68">
        <v>0</v>
      </c>
      <c r="M351" s="122" t="s">
        <v>481</v>
      </c>
    </row>
    <row r="352" spans="1:13" s="64" customFormat="1" ht="45" x14ac:dyDescent="0.25">
      <c r="A352" s="168"/>
      <c r="B352" s="160"/>
      <c r="C352" s="166"/>
      <c r="D352" s="65" t="s">
        <v>546</v>
      </c>
      <c r="E352" s="68">
        <f t="shared" si="205"/>
        <v>500</v>
      </c>
      <c r="F352" s="68">
        <v>0</v>
      </c>
      <c r="G352" s="70">
        <v>500</v>
      </c>
      <c r="H352" s="68">
        <v>0</v>
      </c>
      <c r="I352" s="68">
        <v>0</v>
      </c>
      <c r="J352" s="68">
        <v>0</v>
      </c>
      <c r="K352" s="68">
        <v>0</v>
      </c>
      <c r="L352" s="68">
        <v>0</v>
      </c>
      <c r="M352" s="122" t="s">
        <v>585</v>
      </c>
    </row>
    <row r="353" spans="1:13" s="64" customFormat="1" ht="17.25" customHeight="1" x14ac:dyDescent="0.25">
      <c r="A353" s="168">
        <v>5</v>
      </c>
      <c r="B353" s="171" t="s">
        <v>347</v>
      </c>
      <c r="C353" s="158" t="s">
        <v>366</v>
      </c>
      <c r="D353" s="75" t="s">
        <v>320</v>
      </c>
      <c r="E353" s="68">
        <f>SUM(E354:E357)</f>
        <v>40034.300000000003</v>
      </c>
      <c r="F353" s="68">
        <f t="shared" ref="F353:L353" si="207">SUM(F354:F357)</f>
        <v>32400.5</v>
      </c>
      <c r="G353" s="68">
        <f t="shared" si="207"/>
        <v>40034.300000000003</v>
      </c>
      <c r="H353" s="68">
        <f t="shared" si="207"/>
        <v>32400.5</v>
      </c>
      <c r="I353" s="68">
        <f t="shared" si="207"/>
        <v>0</v>
      </c>
      <c r="J353" s="68">
        <f t="shared" si="207"/>
        <v>0</v>
      </c>
      <c r="K353" s="68">
        <f t="shared" si="207"/>
        <v>0</v>
      </c>
      <c r="L353" s="68">
        <f t="shared" si="207"/>
        <v>0</v>
      </c>
      <c r="M353" s="122"/>
    </row>
    <row r="354" spans="1:13" s="64" customFormat="1" ht="18" customHeight="1" x14ac:dyDescent="0.25">
      <c r="A354" s="168"/>
      <c r="B354" s="160"/>
      <c r="C354" s="166"/>
      <c r="D354" s="65" t="s">
        <v>21</v>
      </c>
      <c r="E354" s="66">
        <f t="shared" ref="E354" si="208">SUM(G354,I354,K354)</f>
        <v>9278.4</v>
      </c>
      <c r="F354" s="66">
        <f>SUM(H354,J354,L354)</f>
        <v>9147.7000000000007</v>
      </c>
      <c r="G354" s="72">
        <v>9278.4</v>
      </c>
      <c r="H354" s="66">
        <v>9147.7000000000007</v>
      </c>
      <c r="I354" s="66">
        <v>0</v>
      </c>
      <c r="J354" s="66">
        <v>0</v>
      </c>
      <c r="K354" s="66">
        <v>0</v>
      </c>
      <c r="L354" s="66">
        <v>0</v>
      </c>
      <c r="M354" s="122" t="s">
        <v>438</v>
      </c>
    </row>
    <row r="355" spans="1:13" s="64" customFormat="1" x14ac:dyDescent="0.25">
      <c r="A355" s="168"/>
      <c r="B355" s="160"/>
      <c r="C355" s="166"/>
      <c r="D355" s="122" t="s">
        <v>363</v>
      </c>
      <c r="E355" s="68">
        <f t="shared" ref="E355" si="209">SUM(G355,I355,K355)</f>
        <v>10237.4</v>
      </c>
      <c r="F355" s="68">
        <f>SUM(H355,J355,L355)</f>
        <v>7240.9</v>
      </c>
      <c r="G355" s="68">
        <v>10237.4</v>
      </c>
      <c r="H355" s="68">
        <v>7240.9</v>
      </c>
      <c r="I355" s="68">
        <v>0</v>
      </c>
      <c r="J355" s="68">
        <v>0</v>
      </c>
      <c r="K355" s="68">
        <v>0</v>
      </c>
      <c r="L355" s="68">
        <v>0</v>
      </c>
      <c r="M355" s="122" t="s">
        <v>438</v>
      </c>
    </row>
    <row r="356" spans="1:13" s="64" customFormat="1" ht="195" x14ac:dyDescent="0.25">
      <c r="A356" s="168"/>
      <c r="B356" s="160"/>
      <c r="C356" s="166"/>
      <c r="D356" s="65" t="s">
        <v>546</v>
      </c>
      <c r="E356" s="68">
        <v>10251.700000000001</v>
      </c>
      <c r="F356" s="68">
        <f>SUM(H356,J356,L356)</f>
        <v>5689.3</v>
      </c>
      <c r="G356" s="68">
        <v>10251.700000000001</v>
      </c>
      <c r="H356" s="68">
        <v>5689.3</v>
      </c>
      <c r="I356" s="68">
        <v>0</v>
      </c>
      <c r="J356" s="68">
        <v>0</v>
      </c>
      <c r="K356" s="68">
        <v>0</v>
      </c>
      <c r="L356" s="68">
        <v>0</v>
      </c>
      <c r="M356" s="90" t="s">
        <v>587</v>
      </c>
    </row>
    <row r="357" spans="1:13" s="64" customFormat="1" ht="45" x14ac:dyDescent="0.25">
      <c r="A357" s="169"/>
      <c r="B357" s="170"/>
      <c r="C357" s="167"/>
      <c r="D357" s="65" t="s">
        <v>616</v>
      </c>
      <c r="E357" s="68">
        <f t="shared" ref="E357" si="210">SUM(G357,I357,K357)</f>
        <v>10266.799999999999</v>
      </c>
      <c r="F357" s="68">
        <f>SUM(H357,J357,L357)</f>
        <v>10322.6</v>
      </c>
      <c r="G357" s="68">
        <v>10266.799999999999</v>
      </c>
      <c r="H357" s="68">
        <v>10322.6</v>
      </c>
      <c r="I357" s="68">
        <v>0</v>
      </c>
      <c r="J357" s="68">
        <v>0</v>
      </c>
      <c r="K357" s="68">
        <v>0</v>
      </c>
      <c r="L357" s="68">
        <v>0</v>
      </c>
      <c r="M357" s="90" t="s">
        <v>687</v>
      </c>
    </row>
    <row r="358" spans="1:13" s="64" customFormat="1" ht="18.75" customHeight="1" x14ac:dyDescent="0.25">
      <c r="A358" s="168">
        <v>6</v>
      </c>
      <c r="B358" s="192" t="s">
        <v>374</v>
      </c>
      <c r="C358" s="158" t="s">
        <v>366</v>
      </c>
      <c r="D358" s="75" t="s">
        <v>320</v>
      </c>
      <c r="E358" s="68">
        <f>SUM(E359:E362)</f>
        <v>136600</v>
      </c>
      <c r="F358" s="68">
        <f t="shared" ref="F358:L358" si="211">SUM(F359:F362)</f>
        <v>40117.300000000003</v>
      </c>
      <c r="G358" s="68">
        <f t="shared" si="211"/>
        <v>136600</v>
      </c>
      <c r="H358" s="68">
        <f t="shared" si="211"/>
        <v>40117.300000000003</v>
      </c>
      <c r="I358" s="68">
        <f t="shared" si="211"/>
        <v>0</v>
      </c>
      <c r="J358" s="68">
        <f t="shared" si="211"/>
        <v>0</v>
      </c>
      <c r="K358" s="68">
        <f t="shared" si="211"/>
        <v>0</v>
      </c>
      <c r="L358" s="68">
        <f t="shared" si="211"/>
        <v>0</v>
      </c>
      <c r="M358" s="122"/>
    </row>
    <row r="359" spans="1:13" s="64" customFormat="1" ht="76.5" customHeight="1" x14ac:dyDescent="0.25">
      <c r="A359" s="168"/>
      <c r="B359" s="160"/>
      <c r="C359" s="166"/>
      <c r="D359" s="65" t="s">
        <v>21</v>
      </c>
      <c r="E359" s="66">
        <f t="shared" ref="E359" si="212">SUM(G359,I359,K359)</f>
        <v>32800</v>
      </c>
      <c r="F359" s="72">
        <f>SUM(H359,J359,L359)</f>
        <v>4828</v>
      </c>
      <c r="G359" s="72">
        <v>32800</v>
      </c>
      <c r="H359" s="72">
        <v>4828</v>
      </c>
      <c r="I359" s="66">
        <v>0</v>
      </c>
      <c r="J359" s="66">
        <v>0</v>
      </c>
      <c r="K359" s="66">
        <v>0</v>
      </c>
      <c r="L359" s="66">
        <v>0</v>
      </c>
      <c r="M359" s="122" t="s">
        <v>482</v>
      </c>
    </row>
    <row r="360" spans="1:13" s="67" customFormat="1" ht="75" x14ac:dyDescent="0.25">
      <c r="A360" s="168"/>
      <c r="B360" s="160"/>
      <c r="C360" s="166"/>
      <c r="D360" s="65" t="s">
        <v>363</v>
      </c>
      <c r="E360" s="68">
        <f t="shared" ref="E360" si="213">SUM(G360,I360,K360)</f>
        <v>33700</v>
      </c>
      <c r="F360" s="68">
        <f>SUM(H360,J360,L360)</f>
        <v>9642.7000000000007</v>
      </c>
      <c r="G360" s="68">
        <v>33700</v>
      </c>
      <c r="H360" s="68">
        <v>9642.7000000000007</v>
      </c>
      <c r="I360" s="68">
        <v>0</v>
      </c>
      <c r="J360" s="68">
        <v>0</v>
      </c>
      <c r="K360" s="68">
        <v>0</v>
      </c>
      <c r="L360" s="68">
        <v>0</v>
      </c>
      <c r="M360" s="122" t="s">
        <v>482</v>
      </c>
    </row>
    <row r="361" spans="1:13" s="67" customFormat="1" ht="45" x14ac:dyDescent="0.25">
      <c r="A361" s="168"/>
      <c r="B361" s="160"/>
      <c r="C361" s="166"/>
      <c r="D361" s="65" t="s">
        <v>546</v>
      </c>
      <c r="E361" s="68">
        <v>34600</v>
      </c>
      <c r="F361" s="68">
        <f>SUM(H361,J361,L361)</f>
        <v>18182.599999999999</v>
      </c>
      <c r="G361" s="68">
        <v>34600</v>
      </c>
      <c r="H361" s="68">
        <v>18182.599999999999</v>
      </c>
      <c r="I361" s="68">
        <v>0</v>
      </c>
      <c r="J361" s="68">
        <v>0</v>
      </c>
      <c r="K361" s="68">
        <v>0</v>
      </c>
      <c r="L361" s="68">
        <v>0</v>
      </c>
      <c r="M361" s="122" t="s">
        <v>586</v>
      </c>
    </row>
    <row r="362" spans="1:13" s="67" customFormat="1" x14ac:dyDescent="0.25">
      <c r="A362" s="169"/>
      <c r="B362" s="170"/>
      <c r="C362" s="149"/>
      <c r="D362" s="65" t="s">
        <v>616</v>
      </c>
      <c r="E362" s="68">
        <f t="shared" ref="E362" si="214">SUM(G362,I362,K362)</f>
        <v>35500</v>
      </c>
      <c r="F362" s="68">
        <f>SUM(H362,J362,L362)</f>
        <v>7464</v>
      </c>
      <c r="G362" s="68">
        <v>35500</v>
      </c>
      <c r="H362" s="68">
        <v>7464</v>
      </c>
      <c r="I362" s="68">
        <v>0</v>
      </c>
      <c r="J362" s="68">
        <v>0</v>
      </c>
      <c r="K362" s="68">
        <v>0</v>
      </c>
      <c r="L362" s="68">
        <v>0</v>
      </c>
      <c r="M362" s="122" t="s">
        <v>438</v>
      </c>
    </row>
    <row r="363" spans="1:13" s="67" customFormat="1" x14ac:dyDescent="0.25">
      <c r="A363" s="168"/>
      <c r="B363" s="182"/>
      <c r="C363" s="166"/>
      <c r="D363" s="75" t="s">
        <v>320</v>
      </c>
      <c r="E363" s="148">
        <f>SUM(E364:E367)</f>
        <v>875453.60000000009</v>
      </c>
      <c r="F363" s="148">
        <f t="shared" ref="F363:L363" si="215">SUM(F364:F367)</f>
        <v>982130.3</v>
      </c>
      <c r="G363" s="148">
        <f t="shared" si="215"/>
        <v>288814.59999999998</v>
      </c>
      <c r="H363" s="148">
        <f t="shared" si="215"/>
        <v>164639.20000000001</v>
      </c>
      <c r="I363" s="148">
        <f t="shared" si="215"/>
        <v>4103</v>
      </c>
      <c r="J363" s="148">
        <f t="shared" si="215"/>
        <v>2893.2</v>
      </c>
      <c r="K363" s="148">
        <f t="shared" si="215"/>
        <v>582536</v>
      </c>
      <c r="L363" s="148">
        <f t="shared" si="215"/>
        <v>814597.89999999991</v>
      </c>
      <c r="M363" s="122"/>
    </row>
    <row r="364" spans="1:13" s="67" customFormat="1" x14ac:dyDescent="0.25">
      <c r="A364" s="169"/>
      <c r="B364" s="175"/>
      <c r="C364" s="167"/>
      <c r="D364" s="81" t="s">
        <v>21</v>
      </c>
      <c r="E364" s="148">
        <f>SUM(E335,E340,E345,E350,E354,E359)</f>
        <v>217684.69999999998</v>
      </c>
      <c r="F364" s="148">
        <f t="shared" ref="F364:L364" si="216">SUM(F335,F340,F345,F350,F354,F359)</f>
        <v>174487.1</v>
      </c>
      <c r="G364" s="148">
        <f t="shared" si="216"/>
        <v>71112.7</v>
      </c>
      <c r="H364" s="148">
        <f t="shared" si="216"/>
        <v>26203.1</v>
      </c>
      <c r="I364" s="148">
        <f t="shared" si="216"/>
        <v>938</v>
      </c>
      <c r="J364" s="148">
        <f t="shared" si="216"/>
        <v>938</v>
      </c>
      <c r="K364" s="148">
        <f t="shared" si="216"/>
        <v>145634</v>
      </c>
      <c r="L364" s="148">
        <f t="shared" si="216"/>
        <v>147346</v>
      </c>
      <c r="M364" s="122"/>
    </row>
    <row r="365" spans="1:13" s="64" customFormat="1" x14ac:dyDescent="0.25">
      <c r="A365" s="169"/>
      <c r="B365" s="175"/>
      <c r="C365" s="167"/>
      <c r="D365" s="75" t="s">
        <v>363</v>
      </c>
      <c r="E365" s="74">
        <f>SUM(E336,E341,E346,E351,E355,E360)</f>
        <v>218447.4</v>
      </c>
      <c r="F365" s="74">
        <f t="shared" ref="F365:L366" si="217">SUM(F336,F341,F346,F351,F355,F360)</f>
        <v>176915.7</v>
      </c>
      <c r="G365" s="74">
        <f t="shared" si="217"/>
        <v>71819.399999999994</v>
      </c>
      <c r="H365" s="74">
        <f t="shared" si="217"/>
        <v>30374.5</v>
      </c>
      <c r="I365" s="74">
        <f t="shared" si="217"/>
        <v>994</v>
      </c>
      <c r="J365" s="74">
        <f t="shared" si="217"/>
        <v>907.2</v>
      </c>
      <c r="K365" s="74">
        <f t="shared" si="217"/>
        <v>145634</v>
      </c>
      <c r="L365" s="74">
        <f t="shared" si="217"/>
        <v>145634</v>
      </c>
      <c r="M365" s="122"/>
    </row>
    <row r="366" spans="1:13" s="64" customFormat="1" ht="15.75" customHeight="1" x14ac:dyDescent="0.25">
      <c r="A366" s="169"/>
      <c r="B366" s="175"/>
      <c r="C366" s="167"/>
      <c r="D366" s="75" t="s">
        <v>546</v>
      </c>
      <c r="E366" s="74">
        <f>SUM(E337,E342,E347,E352,E356,E361)</f>
        <v>219421.7</v>
      </c>
      <c r="F366" s="74">
        <f t="shared" si="217"/>
        <v>195511.9</v>
      </c>
      <c r="G366" s="74">
        <f t="shared" si="217"/>
        <v>72733.7</v>
      </c>
      <c r="H366" s="74">
        <f t="shared" si="217"/>
        <v>42740.6</v>
      </c>
      <c r="I366" s="74">
        <f t="shared" si="217"/>
        <v>1054</v>
      </c>
      <c r="J366" s="74">
        <f t="shared" si="217"/>
        <v>1048</v>
      </c>
      <c r="K366" s="74">
        <f t="shared" si="217"/>
        <v>145634</v>
      </c>
      <c r="L366" s="74">
        <f t="shared" si="217"/>
        <v>151723.29999999999</v>
      </c>
      <c r="M366" s="76"/>
    </row>
    <row r="367" spans="1:13" s="64" customFormat="1" ht="15.75" customHeight="1" x14ac:dyDescent="0.25">
      <c r="A367" s="169"/>
      <c r="B367" s="175"/>
      <c r="C367" s="167"/>
      <c r="D367" s="75" t="s">
        <v>616</v>
      </c>
      <c r="E367" s="74">
        <f>SUM(E338,E343,E348,E357,E362)</f>
        <v>219899.8</v>
      </c>
      <c r="F367" s="74">
        <f t="shared" ref="F367:L367" si="218">SUM(F338,F343,F348,F357,F362)</f>
        <v>435215.6</v>
      </c>
      <c r="G367" s="74">
        <f t="shared" si="218"/>
        <v>73148.800000000003</v>
      </c>
      <c r="H367" s="74">
        <f t="shared" si="218"/>
        <v>65321</v>
      </c>
      <c r="I367" s="74">
        <f t="shared" si="218"/>
        <v>1117</v>
      </c>
      <c r="J367" s="74">
        <f t="shared" si="218"/>
        <v>0</v>
      </c>
      <c r="K367" s="74">
        <f t="shared" si="218"/>
        <v>145634</v>
      </c>
      <c r="L367" s="74">
        <f t="shared" si="218"/>
        <v>369894.6</v>
      </c>
      <c r="M367" s="76"/>
    </row>
    <row r="368" spans="1:13" s="64" customFormat="1" ht="15.75" customHeight="1" x14ac:dyDescent="0.25">
      <c r="A368" s="165" t="s">
        <v>532</v>
      </c>
      <c r="B368" s="165"/>
      <c r="C368" s="165"/>
      <c r="D368" s="165"/>
      <c r="E368" s="165"/>
      <c r="F368" s="165"/>
      <c r="G368" s="165"/>
      <c r="H368" s="165"/>
      <c r="I368" s="165"/>
      <c r="J368" s="165"/>
      <c r="K368" s="165"/>
      <c r="L368" s="165"/>
      <c r="M368" s="165"/>
    </row>
    <row r="369" spans="1:13" s="64" customFormat="1" x14ac:dyDescent="0.25">
      <c r="A369" s="168">
        <v>1</v>
      </c>
      <c r="B369" s="171" t="s">
        <v>483</v>
      </c>
      <c r="C369" s="158" t="s">
        <v>366</v>
      </c>
      <c r="D369" s="75" t="s">
        <v>320</v>
      </c>
      <c r="E369" s="66">
        <f>SUM(E370:E373)</f>
        <v>2260</v>
      </c>
      <c r="F369" s="66">
        <f t="shared" ref="F369:L369" si="219">SUM(F370:F373)</f>
        <v>920</v>
      </c>
      <c r="G369" s="66">
        <f t="shared" si="219"/>
        <v>0</v>
      </c>
      <c r="H369" s="66">
        <f t="shared" si="219"/>
        <v>0</v>
      </c>
      <c r="I369" s="66">
        <f t="shared" si="219"/>
        <v>392</v>
      </c>
      <c r="J369" s="66">
        <f t="shared" si="219"/>
        <v>150</v>
      </c>
      <c r="K369" s="66">
        <f t="shared" si="219"/>
        <v>1868</v>
      </c>
      <c r="L369" s="66">
        <f t="shared" si="219"/>
        <v>770</v>
      </c>
      <c r="M369" s="126"/>
    </row>
    <row r="370" spans="1:13" s="64" customFormat="1" ht="59.25" customHeight="1" x14ac:dyDescent="0.25">
      <c r="A370" s="168"/>
      <c r="B370" s="171"/>
      <c r="C370" s="166"/>
      <c r="D370" s="65" t="s">
        <v>21</v>
      </c>
      <c r="E370" s="66">
        <f t="shared" ref="E370:E377" si="220">SUM(G370,I370,K370)</f>
        <v>260</v>
      </c>
      <c r="F370" s="72">
        <f t="shared" ref="F370:F377" si="221">SUM(H370,J370,L370)</f>
        <v>260</v>
      </c>
      <c r="G370" s="66">
        <v>0</v>
      </c>
      <c r="H370" s="66">
        <v>0</v>
      </c>
      <c r="I370" s="72">
        <v>30</v>
      </c>
      <c r="J370" s="72">
        <v>30</v>
      </c>
      <c r="K370" s="72">
        <v>230</v>
      </c>
      <c r="L370" s="72">
        <v>230</v>
      </c>
      <c r="M370" s="122" t="s">
        <v>485</v>
      </c>
    </row>
    <row r="371" spans="1:13" s="64" customFormat="1" ht="74.25" customHeight="1" x14ac:dyDescent="0.25">
      <c r="A371" s="168"/>
      <c r="B371" s="171"/>
      <c r="C371" s="166"/>
      <c r="D371" s="122" t="s">
        <v>363</v>
      </c>
      <c r="E371" s="66">
        <f t="shared" ref="E371" si="222">SUM(G371,I371,K371)</f>
        <v>660</v>
      </c>
      <c r="F371" s="66">
        <f t="shared" ref="F371" si="223">SUM(H371,J371,L371)</f>
        <v>660</v>
      </c>
      <c r="G371" s="66">
        <v>0</v>
      </c>
      <c r="H371" s="66">
        <v>0</v>
      </c>
      <c r="I371" s="66">
        <v>120</v>
      </c>
      <c r="J371" s="66">
        <v>120</v>
      </c>
      <c r="K371" s="66">
        <v>540</v>
      </c>
      <c r="L371" s="66">
        <v>540</v>
      </c>
      <c r="M371" s="122" t="s">
        <v>484</v>
      </c>
    </row>
    <row r="372" spans="1:13" s="64" customFormat="1" ht="32.25" customHeight="1" x14ac:dyDescent="0.25">
      <c r="A372" s="168"/>
      <c r="B372" s="171"/>
      <c r="C372" s="166"/>
      <c r="D372" s="122" t="s">
        <v>546</v>
      </c>
      <c r="E372" s="66">
        <f t="shared" si="220"/>
        <v>660</v>
      </c>
      <c r="F372" s="66">
        <v>0</v>
      </c>
      <c r="G372" s="66">
        <v>0</v>
      </c>
      <c r="H372" s="66">
        <v>0</v>
      </c>
      <c r="I372" s="66">
        <v>120</v>
      </c>
      <c r="J372" s="66">
        <v>0</v>
      </c>
      <c r="K372" s="66">
        <v>540</v>
      </c>
      <c r="L372" s="66">
        <v>0</v>
      </c>
      <c r="M372" s="69" t="s">
        <v>557</v>
      </c>
    </row>
    <row r="373" spans="1:13" s="64" customFormat="1" ht="28.5" customHeight="1" x14ac:dyDescent="0.25">
      <c r="A373" s="169"/>
      <c r="B373" s="172"/>
      <c r="C373" s="149"/>
      <c r="D373" s="122" t="s">
        <v>616</v>
      </c>
      <c r="E373" s="66">
        <f t="shared" si="220"/>
        <v>680</v>
      </c>
      <c r="F373" s="66">
        <f t="shared" ref="F373" si="224">SUM(H373,J373,L373)</f>
        <v>0</v>
      </c>
      <c r="G373" s="66">
        <v>0</v>
      </c>
      <c r="H373" s="66">
        <v>0</v>
      </c>
      <c r="I373" s="66">
        <v>122</v>
      </c>
      <c r="J373" s="66">
        <v>0</v>
      </c>
      <c r="K373" s="66">
        <v>558</v>
      </c>
      <c r="L373" s="66">
        <v>0</v>
      </c>
      <c r="M373" s="69" t="s">
        <v>667</v>
      </c>
    </row>
    <row r="374" spans="1:13" s="64" customFormat="1" ht="50.25" customHeight="1" x14ac:dyDescent="0.25">
      <c r="A374" s="168">
        <v>2</v>
      </c>
      <c r="B374" s="171" t="s">
        <v>588</v>
      </c>
      <c r="C374" s="158" t="s">
        <v>366</v>
      </c>
      <c r="D374" s="176" t="s">
        <v>21</v>
      </c>
      <c r="E374" s="181">
        <f t="shared" si="220"/>
        <v>0.3</v>
      </c>
      <c r="F374" s="181">
        <f t="shared" si="221"/>
        <v>0.3</v>
      </c>
      <c r="G374" s="181">
        <v>0</v>
      </c>
      <c r="H374" s="181">
        <v>0</v>
      </c>
      <c r="I374" s="181">
        <v>0</v>
      </c>
      <c r="J374" s="181">
        <v>0</v>
      </c>
      <c r="K374" s="180">
        <v>0.3</v>
      </c>
      <c r="L374" s="181">
        <v>0.3</v>
      </c>
      <c r="M374" s="171" t="s">
        <v>486</v>
      </c>
    </row>
    <row r="375" spans="1:13" s="64" customFormat="1" ht="43.5" customHeight="1" x14ac:dyDescent="0.25">
      <c r="A375" s="168"/>
      <c r="B375" s="171"/>
      <c r="C375" s="158"/>
      <c r="D375" s="190"/>
      <c r="E375" s="181">
        <f t="shared" si="220"/>
        <v>0</v>
      </c>
      <c r="F375" s="181">
        <f t="shared" si="221"/>
        <v>0</v>
      </c>
      <c r="G375" s="181"/>
      <c r="H375" s="181"/>
      <c r="I375" s="181"/>
      <c r="J375" s="181"/>
      <c r="K375" s="180"/>
      <c r="L375" s="181"/>
      <c r="M375" s="160"/>
    </row>
    <row r="376" spans="1:13" s="64" customFormat="1" ht="210" x14ac:dyDescent="0.25">
      <c r="A376" s="126" t="s">
        <v>17</v>
      </c>
      <c r="B376" s="122" t="s">
        <v>487</v>
      </c>
      <c r="C376" s="125" t="s">
        <v>366</v>
      </c>
      <c r="D376" s="125" t="s">
        <v>21</v>
      </c>
      <c r="E376" s="66">
        <f t="shared" si="220"/>
        <v>110</v>
      </c>
      <c r="F376" s="66">
        <f t="shared" si="221"/>
        <v>110</v>
      </c>
      <c r="G376" s="66">
        <v>0</v>
      </c>
      <c r="H376" s="66">
        <v>0</v>
      </c>
      <c r="I376" s="66">
        <v>0</v>
      </c>
      <c r="J376" s="66">
        <v>0</v>
      </c>
      <c r="K376" s="72">
        <v>110</v>
      </c>
      <c r="L376" s="66">
        <v>110</v>
      </c>
      <c r="M376" s="122" t="s">
        <v>488</v>
      </c>
    </row>
    <row r="377" spans="1:13" s="64" customFormat="1" ht="60" x14ac:dyDescent="0.25">
      <c r="A377" s="126" t="s">
        <v>29</v>
      </c>
      <c r="B377" s="122" t="s">
        <v>489</v>
      </c>
      <c r="C377" s="125" t="s">
        <v>366</v>
      </c>
      <c r="D377" s="125" t="s">
        <v>21</v>
      </c>
      <c r="E377" s="66">
        <f t="shared" si="220"/>
        <v>100</v>
      </c>
      <c r="F377" s="66">
        <f t="shared" si="221"/>
        <v>100</v>
      </c>
      <c r="G377" s="66">
        <v>0</v>
      </c>
      <c r="H377" s="66">
        <v>0</v>
      </c>
      <c r="I377" s="66">
        <v>0</v>
      </c>
      <c r="J377" s="66">
        <v>0</v>
      </c>
      <c r="K377" s="72">
        <v>100</v>
      </c>
      <c r="L377" s="66">
        <v>100</v>
      </c>
      <c r="M377" s="122" t="s">
        <v>490</v>
      </c>
    </row>
    <row r="378" spans="1:13" s="64" customFormat="1" ht="150" x14ac:dyDescent="0.25">
      <c r="A378" s="126" t="s">
        <v>32</v>
      </c>
      <c r="B378" s="122" t="s">
        <v>491</v>
      </c>
      <c r="C378" s="125" t="s">
        <v>366</v>
      </c>
      <c r="D378" s="125" t="s">
        <v>21</v>
      </c>
      <c r="E378" s="72">
        <f t="shared" ref="E378" si="225">SUM(G378,I378,K378)</f>
        <v>4</v>
      </c>
      <c r="F378" s="66">
        <f t="shared" ref="F378" si="226">SUM(H378,J378,L378)</f>
        <v>4</v>
      </c>
      <c r="G378" s="66">
        <v>0</v>
      </c>
      <c r="H378" s="66">
        <v>0</v>
      </c>
      <c r="I378" s="66">
        <v>0</v>
      </c>
      <c r="J378" s="66">
        <v>0</v>
      </c>
      <c r="K378" s="72">
        <v>4</v>
      </c>
      <c r="L378" s="66">
        <v>4</v>
      </c>
      <c r="M378" s="65" t="s">
        <v>438</v>
      </c>
    </row>
    <row r="379" spans="1:13" s="64" customFormat="1" x14ac:dyDescent="0.25">
      <c r="A379" s="168" t="s">
        <v>35</v>
      </c>
      <c r="B379" s="171" t="s">
        <v>564</v>
      </c>
      <c r="C379" s="158" t="s">
        <v>366</v>
      </c>
      <c r="D379" s="127" t="s">
        <v>320</v>
      </c>
      <c r="E379" s="72">
        <f>SUM(E380:E381)</f>
        <v>1000</v>
      </c>
      <c r="F379" s="72">
        <f t="shared" ref="F379:L379" si="227">SUM(F380:F381)</f>
        <v>0</v>
      </c>
      <c r="G379" s="72">
        <f t="shared" si="227"/>
        <v>0</v>
      </c>
      <c r="H379" s="72">
        <f t="shared" si="227"/>
        <v>0</v>
      </c>
      <c r="I379" s="72">
        <f t="shared" si="227"/>
        <v>0</v>
      </c>
      <c r="J379" s="72">
        <f t="shared" si="227"/>
        <v>0</v>
      </c>
      <c r="K379" s="72">
        <f t="shared" si="227"/>
        <v>1000</v>
      </c>
      <c r="L379" s="72">
        <f t="shared" si="227"/>
        <v>0</v>
      </c>
      <c r="M379" s="69"/>
    </row>
    <row r="380" spans="1:13" s="64" customFormat="1" ht="30" x14ac:dyDescent="0.25">
      <c r="A380" s="169"/>
      <c r="B380" s="172"/>
      <c r="C380" s="174"/>
      <c r="D380" s="125" t="s">
        <v>546</v>
      </c>
      <c r="E380" s="72">
        <v>500</v>
      </c>
      <c r="F380" s="66">
        <v>0</v>
      </c>
      <c r="G380" s="66">
        <v>0</v>
      </c>
      <c r="H380" s="66">
        <v>0</v>
      </c>
      <c r="I380" s="66">
        <v>0</v>
      </c>
      <c r="J380" s="66">
        <v>0</v>
      </c>
      <c r="K380" s="72">
        <v>500</v>
      </c>
      <c r="L380" s="66">
        <v>0</v>
      </c>
      <c r="M380" s="69" t="s">
        <v>557</v>
      </c>
    </row>
    <row r="381" spans="1:13" s="64" customFormat="1" ht="30" x14ac:dyDescent="0.25">
      <c r="A381" s="169"/>
      <c r="B381" s="172"/>
      <c r="C381" s="174"/>
      <c r="D381" s="125" t="s">
        <v>616</v>
      </c>
      <c r="E381" s="66">
        <f>SUM(G381,I381,K381)</f>
        <v>500</v>
      </c>
      <c r="F381" s="66">
        <f>SUM(H381,J381,L381)</f>
        <v>0</v>
      </c>
      <c r="G381" s="66">
        <v>0</v>
      </c>
      <c r="H381" s="66">
        <v>0</v>
      </c>
      <c r="I381" s="66">
        <v>0</v>
      </c>
      <c r="J381" s="66">
        <v>0</v>
      </c>
      <c r="K381" s="72">
        <v>500</v>
      </c>
      <c r="L381" s="66">
        <v>0</v>
      </c>
      <c r="M381" s="69" t="s">
        <v>667</v>
      </c>
    </row>
    <row r="382" spans="1:13" s="64" customFormat="1" x14ac:dyDescent="0.25">
      <c r="A382" s="168"/>
      <c r="B382" s="168"/>
      <c r="C382" s="168"/>
      <c r="D382" s="75" t="s">
        <v>320</v>
      </c>
      <c r="E382" s="74">
        <f>SUM(E383:E386)</f>
        <v>3474.3</v>
      </c>
      <c r="F382" s="74">
        <f t="shared" ref="F382:L382" si="228">SUM(F383:F386)</f>
        <v>1134.3</v>
      </c>
      <c r="G382" s="74">
        <f t="shared" si="228"/>
        <v>0</v>
      </c>
      <c r="H382" s="74">
        <f t="shared" si="228"/>
        <v>0</v>
      </c>
      <c r="I382" s="74">
        <f t="shared" si="228"/>
        <v>392</v>
      </c>
      <c r="J382" s="74">
        <f t="shared" si="228"/>
        <v>150</v>
      </c>
      <c r="K382" s="74">
        <f t="shared" si="228"/>
        <v>3082.3</v>
      </c>
      <c r="L382" s="74">
        <f t="shared" si="228"/>
        <v>984.3</v>
      </c>
      <c r="M382" s="126"/>
    </row>
    <row r="383" spans="1:13" s="64" customFormat="1" ht="15.75" customHeight="1" x14ac:dyDescent="0.25">
      <c r="A383" s="169"/>
      <c r="B383" s="169"/>
      <c r="C383" s="169"/>
      <c r="D383" s="81" t="s">
        <v>21</v>
      </c>
      <c r="E383" s="74">
        <f t="shared" ref="E383:L383" si="229">SUM(E370,E374,E376,E377,E378)</f>
        <v>474.3</v>
      </c>
      <c r="F383" s="74">
        <f t="shared" si="229"/>
        <v>474.3</v>
      </c>
      <c r="G383" s="74">
        <f t="shared" si="229"/>
        <v>0</v>
      </c>
      <c r="H383" s="74">
        <f t="shared" si="229"/>
        <v>0</v>
      </c>
      <c r="I383" s="74">
        <f t="shared" si="229"/>
        <v>30</v>
      </c>
      <c r="J383" s="74">
        <f t="shared" si="229"/>
        <v>30</v>
      </c>
      <c r="K383" s="74">
        <f t="shared" si="229"/>
        <v>444.3</v>
      </c>
      <c r="L383" s="74">
        <f t="shared" si="229"/>
        <v>444.3</v>
      </c>
      <c r="M383" s="126"/>
    </row>
    <row r="384" spans="1:13" s="64" customFormat="1" ht="15.75" customHeight="1" x14ac:dyDescent="0.25">
      <c r="A384" s="169"/>
      <c r="B384" s="169"/>
      <c r="C384" s="169"/>
      <c r="D384" s="75" t="s">
        <v>363</v>
      </c>
      <c r="E384" s="74">
        <f t="shared" ref="E384:L384" si="230">SUM(E371)</f>
        <v>660</v>
      </c>
      <c r="F384" s="74">
        <f t="shared" si="230"/>
        <v>660</v>
      </c>
      <c r="G384" s="74">
        <f t="shared" si="230"/>
        <v>0</v>
      </c>
      <c r="H384" s="74">
        <f t="shared" si="230"/>
        <v>0</v>
      </c>
      <c r="I384" s="74">
        <f t="shared" si="230"/>
        <v>120</v>
      </c>
      <c r="J384" s="74">
        <f t="shared" si="230"/>
        <v>120</v>
      </c>
      <c r="K384" s="74">
        <f t="shared" si="230"/>
        <v>540</v>
      </c>
      <c r="L384" s="74">
        <f t="shared" si="230"/>
        <v>540</v>
      </c>
      <c r="M384" s="126"/>
    </row>
    <row r="385" spans="1:13" s="64" customFormat="1" ht="15.75" customHeight="1" x14ac:dyDescent="0.25">
      <c r="A385" s="169"/>
      <c r="B385" s="169"/>
      <c r="C385" s="169"/>
      <c r="D385" s="75" t="s">
        <v>546</v>
      </c>
      <c r="E385" s="74">
        <f>SUM(E372,E380)</f>
        <v>1160</v>
      </c>
      <c r="F385" s="74">
        <f t="shared" ref="F385:L386" si="231">SUM(F372,F380)</f>
        <v>0</v>
      </c>
      <c r="G385" s="74">
        <f t="shared" si="231"/>
        <v>0</v>
      </c>
      <c r="H385" s="74">
        <f t="shared" si="231"/>
        <v>0</v>
      </c>
      <c r="I385" s="74">
        <f t="shared" si="231"/>
        <v>120</v>
      </c>
      <c r="J385" s="74">
        <f t="shared" si="231"/>
        <v>0</v>
      </c>
      <c r="K385" s="74">
        <f t="shared" si="231"/>
        <v>1040</v>
      </c>
      <c r="L385" s="74">
        <f t="shared" si="231"/>
        <v>0</v>
      </c>
      <c r="M385" s="126"/>
    </row>
    <row r="386" spans="1:13" s="64" customFormat="1" ht="15.75" customHeight="1" x14ac:dyDescent="0.25">
      <c r="A386" s="169"/>
      <c r="B386" s="169"/>
      <c r="C386" s="169"/>
      <c r="D386" s="75" t="s">
        <v>616</v>
      </c>
      <c r="E386" s="74">
        <f>SUM(E373,E381)</f>
        <v>1180</v>
      </c>
      <c r="F386" s="74">
        <f t="shared" si="231"/>
        <v>0</v>
      </c>
      <c r="G386" s="74">
        <f t="shared" si="231"/>
        <v>0</v>
      </c>
      <c r="H386" s="74">
        <f t="shared" si="231"/>
        <v>0</v>
      </c>
      <c r="I386" s="74">
        <f t="shared" si="231"/>
        <v>122</v>
      </c>
      <c r="J386" s="74">
        <f t="shared" si="231"/>
        <v>0</v>
      </c>
      <c r="K386" s="74">
        <f t="shared" si="231"/>
        <v>1058</v>
      </c>
      <c r="L386" s="74">
        <f t="shared" si="231"/>
        <v>0</v>
      </c>
      <c r="M386" s="126"/>
    </row>
    <row r="387" spans="1:13" s="64" customFormat="1" ht="18" customHeight="1" x14ac:dyDescent="0.25">
      <c r="A387" s="165" t="s">
        <v>533</v>
      </c>
      <c r="B387" s="165"/>
      <c r="C387" s="165"/>
      <c r="D387" s="165"/>
      <c r="E387" s="165"/>
      <c r="F387" s="165"/>
      <c r="G387" s="165"/>
      <c r="H387" s="165"/>
      <c r="I387" s="165"/>
      <c r="J387" s="165"/>
      <c r="K387" s="165"/>
      <c r="L387" s="165"/>
      <c r="M387" s="165"/>
    </row>
    <row r="388" spans="1:13" s="64" customFormat="1" x14ac:dyDescent="0.25">
      <c r="A388" s="168">
        <v>1</v>
      </c>
      <c r="B388" s="171" t="s">
        <v>349</v>
      </c>
      <c r="C388" s="158" t="s">
        <v>366</v>
      </c>
      <c r="D388" s="75" t="s">
        <v>320</v>
      </c>
      <c r="E388" s="66">
        <f>SUM(E389:E392)</f>
        <v>602950</v>
      </c>
      <c r="F388" s="66">
        <f t="shared" ref="F388:L388" si="232">SUM(F389:F392)</f>
        <v>352426.4</v>
      </c>
      <c r="G388" s="66">
        <f t="shared" si="232"/>
        <v>505000</v>
      </c>
      <c r="H388" s="66">
        <f t="shared" si="232"/>
        <v>199900.2</v>
      </c>
      <c r="I388" s="66">
        <f t="shared" si="232"/>
        <v>97707.5</v>
      </c>
      <c r="J388" s="66">
        <f t="shared" si="232"/>
        <v>152406.20000000001</v>
      </c>
      <c r="K388" s="66">
        <f t="shared" si="232"/>
        <v>242.5</v>
      </c>
      <c r="L388" s="66">
        <f t="shared" si="232"/>
        <v>120</v>
      </c>
      <c r="M388" s="76"/>
    </row>
    <row r="389" spans="1:13" s="64" customFormat="1" ht="75" x14ac:dyDescent="0.25">
      <c r="A389" s="168"/>
      <c r="B389" s="160"/>
      <c r="C389" s="166"/>
      <c r="D389" s="65" t="s">
        <v>21</v>
      </c>
      <c r="E389" s="66">
        <f>SUM(G389,I389,K389)</f>
        <v>132150</v>
      </c>
      <c r="F389" s="66">
        <f>SUM(H389,J389,L389)</f>
        <v>111063.2</v>
      </c>
      <c r="G389" s="102">
        <v>100000</v>
      </c>
      <c r="H389" s="97">
        <v>99902.8</v>
      </c>
      <c r="I389" s="102">
        <v>32090</v>
      </c>
      <c r="J389" s="97">
        <v>11100.4</v>
      </c>
      <c r="K389" s="102">
        <v>60</v>
      </c>
      <c r="L389" s="66">
        <v>60</v>
      </c>
      <c r="M389" s="122" t="s">
        <v>492</v>
      </c>
    </row>
    <row r="390" spans="1:13" s="64" customFormat="1" ht="143.25" customHeight="1" x14ac:dyDescent="0.25">
      <c r="A390" s="168"/>
      <c r="B390" s="160"/>
      <c r="C390" s="166"/>
      <c r="D390" s="65" t="s">
        <v>363</v>
      </c>
      <c r="E390" s="66">
        <v>139650</v>
      </c>
      <c r="F390" s="66">
        <v>71479.899999999994</v>
      </c>
      <c r="G390" s="102">
        <v>120000</v>
      </c>
      <c r="H390" s="97">
        <v>51829.9</v>
      </c>
      <c r="I390" s="102">
        <v>19590</v>
      </c>
      <c r="J390" s="97">
        <v>19590</v>
      </c>
      <c r="K390" s="102">
        <v>60</v>
      </c>
      <c r="L390" s="66">
        <v>60</v>
      </c>
      <c r="M390" s="69" t="s">
        <v>493</v>
      </c>
    </row>
    <row r="391" spans="1:13" s="64" customFormat="1" ht="125.25" customHeight="1" x14ac:dyDescent="0.25">
      <c r="A391" s="168"/>
      <c r="B391" s="160"/>
      <c r="C391" s="166"/>
      <c r="D391" s="65" t="s">
        <v>546</v>
      </c>
      <c r="E391" s="66">
        <v>156150</v>
      </c>
      <c r="F391" s="66">
        <f>SUM(H391,J391,L391)</f>
        <v>79175.199999999997</v>
      </c>
      <c r="G391" s="66">
        <v>135000</v>
      </c>
      <c r="H391" s="66">
        <v>17016.099999999999</v>
      </c>
      <c r="I391" s="66">
        <v>21090</v>
      </c>
      <c r="J391" s="66">
        <v>62159.1</v>
      </c>
      <c r="K391" s="66">
        <v>60</v>
      </c>
      <c r="L391" s="66">
        <f>SUM(L393:L400)</f>
        <v>0</v>
      </c>
      <c r="M391" s="69" t="s">
        <v>589</v>
      </c>
    </row>
    <row r="392" spans="1:13" s="64" customFormat="1" ht="165" x14ac:dyDescent="0.25">
      <c r="A392" s="169"/>
      <c r="B392" s="170"/>
      <c r="C392" s="167"/>
      <c r="D392" s="65" t="s">
        <v>616</v>
      </c>
      <c r="E392" s="66">
        <f>SUM(G392,I392,K392)</f>
        <v>175000</v>
      </c>
      <c r="F392" s="66">
        <f>SUM(H392,J392,L392)</f>
        <v>90708.1</v>
      </c>
      <c r="G392" s="66">
        <v>150000</v>
      </c>
      <c r="H392" s="66">
        <v>31151.4</v>
      </c>
      <c r="I392" s="66">
        <v>24937.5</v>
      </c>
      <c r="J392" s="66">
        <v>59556.7</v>
      </c>
      <c r="K392" s="66">
        <v>62.5</v>
      </c>
      <c r="L392" s="66">
        <v>0</v>
      </c>
      <c r="M392" s="69" t="s">
        <v>713</v>
      </c>
    </row>
    <row r="393" spans="1:13" s="64" customFormat="1" ht="125.25" customHeight="1" x14ac:dyDescent="0.25">
      <c r="A393" s="79" t="s">
        <v>261</v>
      </c>
      <c r="B393" s="136" t="s">
        <v>688</v>
      </c>
      <c r="C393" s="125" t="s">
        <v>366</v>
      </c>
      <c r="D393" s="65" t="s">
        <v>616</v>
      </c>
      <c r="E393" s="66">
        <f t="shared" ref="E393" si="233">SUM(G393,I393,K393)</f>
        <v>0</v>
      </c>
      <c r="F393" s="72">
        <f t="shared" ref="F393:F397" si="234">SUM(H393,J393,L393)</f>
        <v>0</v>
      </c>
      <c r="G393" s="72">
        <v>0</v>
      </c>
      <c r="H393" s="72">
        <v>0</v>
      </c>
      <c r="I393" s="72">
        <v>0</v>
      </c>
      <c r="J393" s="72">
        <v>0</v>
      </c>
      <c r="K393" s="72">
        <v>0</v>
      </c>
      <c r="L393" s="72">
        <v>0</v>
      </c>
      <c r="M393" s="69" t="s">
        <v>715</v>
      </c>
    </row>
    <row r="394" spans="1:13" s="64" customFormat="1" ht="287.25" customHeight="1" x14ac:dyDescent="0.25">
      <c r="A394" s="79" t="s">
        <v>262</v>
      </c>
      <c r="B394" s="137" t="s">
        <v>689</v>
      </c>
      <c r="C394" s="125" t="s">
        <v>366</v>
      </c>
      <c r="D394" s="65" t="s">
        <v>616</v>
      </c>
      <c r="E394" s="66">
        <v>0</v>
      </c>
      <c r="F394" s="72">
        <v>0</v>
      </c>
      <c r="G394" s="72">
        <v>0</v>
      </c>
      <c r="H394" s="72">
        <v>0</v>
      </c>
      <c r="I394" s="72">
        <v>0</v>
      </c>
      <c r="J394" s="72">
        <v>0</v>
      </c>
      <c r="K394" s="72">
        <v>0</v>
      </c>
      <c r="L394" s="72">
        <v>0</v>
      </c>
      <c r="M394" s="65" t="s">
        <v>716</v>
      </c>
    </row>
    <row r="395" spans="1:13" s="64" customFormat="1" ht="312.75" customHeight="1" x14ac:dyDescent="0.25">
      <c r="A395" s="79" t="s">
        <v>263</v>
      </c>
      <c r="B395" s="137" t="s">
        <v>690</v>
      </c>
      <c r="C395" s="125" t="s">
        <v>366</v>
      </c>
      <c r="D395" s="65" t="s">
        <v>616</v>
      </c>
      <c r="E395" s="66">
        <v>0</v>
      </c>
      <c r="F395" s="72">
        <v>0</v>
      </c>
      <c r="G395" s="72">
        <v>0</v>
      </c>
      <c r="H395" s="72">
        <v>0</v>
      </c>
      <c r="I395" s="72">
        <v>0</v>
      </c>
      <c r="J395" s="72">
        <v>0</v>
      </c>
      <c r="K395" s="72">
        <v>0</v>
      </c>
      <c r="L395" s="72">
        <v>0</v>
      </c>
      <c r="M395" s="122" t="s">
        <v>717</v>
      </c>
    </row>
    <row r="396" spans="1:13" s="64" customFormat="1" ht="136.5" customHeight="1" x14ac:dyDescent="0.25">
      <c r="A396" s="79" t="s">
        <v>268</v>
      </c>
      <c r="B396" s="137" t="s">
        <v>691</v>
      </c>
      <c r="C396" s="125" t="s">
        <v>366</v>
      </c>
      <c r="D396" s="65" t="s">
        <v>616</v>
      </c>
      <c r="E396" s="66">
        <v>0</v>
      </c>
      <c r="F396" s="72">
        <v>0</v>
      </c>
      <c r="G396" s="72">
        <v>0</v>
      </c>
      <c r="H396" s="72">
        <v>0</v>
      </c>
      <c r="I396" s="72">
        <v>0</v>
      </c>
      <c r="J396" s="72">
        <v>0</v>
      </c>
      <c r="K396" s="72">
        <v>0</v>
      </c>
      <c r="L396" s="72">
        <v>0</v>
      </c>
      <c r="M396" s="130" t="s">
        <v>718</v>
      </c>
    </row>
    <row r="397" spans="1:13" s="64" customFormat="1" ht="150" x14ac:dyDescent="0.25">
      <c r="A397" s="79" t="s">
        <v>269</v>
      </c>
      <c r="B397" s="137" t="s">
        <v>692</v>
      </c>
      <c r="C397" s="125" t="s">
        <v>366</v>
      </c>
      <c r="D397" s="65" t="s">
        <v>616</v>
      </c>
      <c r="E397" s="66">
        <v>0</v>
      </c>
      <c r="F397" s="72">
        <f t="shared" si="234"/>
        <v>0</v>
      </c>
      <c r="G397" s="72">
        <v>0</v>
      </c>
      <c r="H397" s="72">
        <v>0</v>
      </c>
      <c r="I397" s="72">
        <v>0</v>
      </c>
      <c r="J397" s="72">
        <v>0</v>
      </c>
      <c r="K397" s="72">
        <v>0</v>
      </c>
      <c r="L397" s="72">
        <v>0</v>
      </c>
      <c r="M397" s="130" t="s">
        <v>719</v>
      </c>
    </row>
    <row r="398" spans="1:13" s="64" customFormat="1" ht="315" x14ac:dyDescent="0.25">
      <c r="A398" s="79" t="s">
        <v>270</v>
      </c>
      <c r="B398" s="137" t="s">
        <v>693</v>
      </c>
      <c r="C398" s="125" t="s">
        <v>366</v>
      </c>
      <c r="D398" s="65" t="s">
        <v>616</v>
      </c>
      <c r="E398" s="83">
        <v>0</v>
      </c>
      <c r="F398" s="128">
        <f>SUM(H398,J398,L398)</f>
        <v>0</v>
      </c>
      <c r="G398" s="128">
        <v>0</v>
      </c>
      <c r="H398" s="128">
        <v>0</v>
      </c>
      <c r="I398" s="128">
        <v>0</v>
      </c>
      <c r="J398" s="128">
        <v>0</v>
      </c>
      <c r="K398" s="128">
        <v>0</v>
      </c>
      <c r="L398" s="128">
        <v>0</v>
      </c>
      <c r="M398" s="130" t="s">
        <v>718</v>
      </c>
    </row>
    <row r="399" spans="1:13" s="67" customFormat="1" ht="257.25" customHeight="1" x14ac:dyDescent="0.25">
      <c r="A399" s="79" t="s">
        <v>271</v>
      </c>
      <c r="B399" s="137" t="s">
        <v>694</v>
      </c>
      <c r="C399" s="125" t="s">
        <v>366</v>
      </c>
      <c r="D399" s="65" t="s">
        <v>616</v>
      </c>
      <c r="E399" s="66">
        <v>0</v>
      </c>
      <c r="F399" s="72">
        <v>0</v>
      </c>
      <c r="G399" s="72">
        <v>0</v>
      </c>
      <c r="H399" s="72">
        <v>0</v>
      </c>
      <c r="I399" s="72">
        <v>0</v>
      </c>
      <c r="J399" s="72">
        <v>0</v>
      </c>
      <c r="K399" s="72">
        <v>0</v>
      </c>
      <c r="L399" s="72">
        <v>0</v>
      </c>
      <c r="M399" s="124" t="s">
        <v>718</v>
      </c>
    </row>
    <row r="400" spans="1:13" s="67" customFormat="1" ht="303" customHeight="1" x14ac:dyDescent="0.25">
      <c r="A400" s="79" t="s">
        <v>272</v>
      </c>
      <c r="B400" s="137" t="s">
        <v>695</v>
      </c>
      <c r="C400" s="125" t="s">
        <v>366</v>
      </c>
      <c r="D400" s="65" t="s">
        <v>616</v>
      </c>
      <c r="E400" s="66">
        <v>0</v>
      </c>
      <c r="F400" s="72">
        <v>0</v>
      </c>
      <c r="G400" s="72">
        <v>0</v>
      </c>
      <c r="H400" s="72">
        <v>0</v>
      </c>
      <c r="I400" s="72">
        <v>0</v>
      </c>
      <c r="J400" s="72">
        <v>0</v>
      </c>
      <c r="K400" s="72">
        <v>0</v>
      </c>
      <c r="L400" s="72">
        <v>0</v>
      </c>
      <c r="M400" s="130" t="s">
        <v>720</v>
      </c>
    </row>
    <row r="401" spans="1:13" s="67" customFormat="1" ht="402" customHeight="1" x14ac:dyDescent="0.25">
      <c r="A401" s="79" t="s">
        <v>273</v>
      </c>
      <c r="B401" s="150" t="s">
        <v>696</v>
      </c>
      <c r="C401" s="125"/>
      <c r="D401" s="65" t="s">
        <v>616</v>
      </c>
      <c r="E401" s="83">
        <v>0</v>
      </c>
      <c r="F401" s="128">
        <f>SUM(H401,J401,L401)</f>
        <v>0</v>
      </c>
      <c r="G401" s="128">
        <v>0</v>
      </c>
      <c r="H401" s="128">
        <v>0</v>
      </c>
      <c r="I401" s="128">
        <v>0</v>
      </c>
      <c r="J401" s="128">
        <v>0</v>
      </c>
      <c r="K401" s="128">
        <v>0</v>
      </c>
      <c r="L401" s="128">
        <v>0</v>
      </c>
      <c r="M401" s="69" t="s">
        <v>721</v>
      </c>
    </row>
    <row r="402" spans="1:13" s="67" customFormat="1" x14ac:dyDescent="0.25">
      <c r="A402" s="183" t="s">
        <v>290</v>
      </c>
      <c r="B402" s="193" t="s">
        <v>350</v>
      </c>
      <c r="C402" s="158" t="s">
        <v>366</v>
      </c>
      <c r="D402" s="75" t="s">
        <v>320</v>
      </c>
      <c r="E402" s="66">
        <f>SUM(E403:E406)</f>
        <v>40000</v>
      </c>
      <c r="F402" s="66">
        <f t="shared" ref="F402:L402" si="235">SUM(F403:F406)</f>
        <v>92319.18</v>
      </c>
      <c r="G402" s="66">
        <f t="shared" si="235"/>
        <v>0</v>
      </c>
      <c r="H402" s="66">
        <f t="shared" si="235"/>
        <v>0</v>
      </c>
      <c r="I402" s="66">
        <f t="shared" si="235"/>
        <v>40000</v>
      </c>
      <c r="J402" s="66">
        <f t="shared" si="235"/>
        <v>92319.18</v>
      </c>
      <c r="K402" s="66">
        <f t="shared" si="235"/>
        <v>0</v>
      </c>
      <c r="L402" s="66">
        <f t="shared" si="235"/>
        <v>0</v>
      </c>
      <c r="M402" s="69"/>
    </row>
    <row r="403" spans="1:13" s="67" customFormat="1" ht="180" x14ac:dyDescent="0.25">
      <c r="A403" s="168"/>
      <c r="B403" s="194"/>
      <c r="C403" s="158"/>
      <c r="D403" s="65" t="s">
        <v>21</v>
      </c>
      <c r="E403" s="72">
        <f t="shared" ref="E403" si="236">SUM(G403,I403,K403,)</f>
        <v>10000</v>
      </c>
      <c r="F403" s="97">
        <f>SUM(H403,J403,L403,)</f>
        <v>13965</v>
      </c>
      <c r="G403" s="66">
        <v>0</v>
      </c>
      <c r="H403" s="66">
        <v>0</v>
      </c>
      <c r="I403" s="72">
        <v>10000</v>
      </c>
      <c r="J403" s="97">
        <v>13965</v>
      </c>
      <c r="K403" s="66">
        <v>0</v>
      </c>
      <c r="L403" s="66">
        <v>0</v>
      </c>
      <c r="M403" s="124" t="s">
        <v>494</v>
      </c>
    </row>
    <row r="404" spans="1:13" s="67" customFormat="1" ht="150" x14ac:dyDescent="0.25">
      <c r="A404" s="168"/>
      <c r="B404" s="194"/>
      <c r="C404" s="158"/>
      <c r="D404" s="65" t="s">
        <v>363</v>
      </c>
      <c r="E404" s="66">
        <f t="shared" ref="E404" si="237">SUM(G404,I404,K404,)</f>
        <v>10000</v>
      </c>
      <c r="F404" s="72">
        <f>SUM(H404,J404,L404,)</f>
        <v>27763.18</v>
      </c>
      <c r="G404" s="72">
        <v>0</v>
      </c>
      <c r="H404" s="72">
        <v>0</v>
      </c>
      <c r="I404" s="72">
        <v>10000</v>
      </c>
      <c r="J404" s="66">
        <v>27763.18</v>
      </c>
      <c r="K404" s="72">
        <v>0</v>
      </c>
      <c r="L404" s="66">
        <v>0</v>
      </c>
      <c r="M404" s="69" t="s">
        <v>495</v>
      </c>
    </row>
    <row r="405" spans="1:13" s="67" customFormat="1" ht="341.25" customHeight="1" x14ac:dyDescent="0.25">
      <c r="A405" s="168"/>
      <c r="B405" s="194"/>
      <c r="C405" s="158"/>
      <c r="D405" s="65" t="s">
        <v>546</v>
      </c>
      <c r="E405" s="66">
        <v>10000</v>
      </c>
      <c r="F405" s="72">
        <f>SUM(H405,J405,L405,)</f>
        <v>33904.9</v>
      </c>
      <c r="G405" s="72">
        <v>0</v>
      </c>
      <c r="H405" s="72">
        <v>0</v>
      </c>
      <c r="I405" s="72">
        <v>10000</v>
      </c>
      <c r="J405" s="66">
        <v>33904.9</v>
      </c>
      <c r="K405" s="72">
        <v>0</v>
      </c>
      <c r="L405" s="66">
        <v>0</v>
      </c>
      <c r="M405" s="69" t="s">
        <v>590</v>
      </c>
    </row>
    <row r="406" spans="1:13" s="67" customFormat="1" ht="210" x14ac:dyDescent="0.25">
      <c r="A406" s="169"/>
      <c r="B406" s="195"/>
      <c r="C406" s="174"/>
      <c r="D406" s="65" t="s">
        <v>616</v>
      </c>
      <c r="E406" s="72">
        <f t="shared" ref="E406" si="238">SUM(G406,I406,K406,)</f>
        <v>10000</v>
      </c>
      <c r="F406" s="97">
        <f>SUM(H406,J406,L406,)</f>
        <v>16686.099999999999</v>
      </c>
      <c r="G406" s="72">
        <v>0</v>
      </c>
      <c r="H406" s="72">
        <v>0</v>
      </c>
      <c r="I406" s="72">
        <v>10000</v>
      </c>
      <c r="J406" s="66">
        <v>16686.099999999999</v>
      </c>
      <c r="K406" s="72">
        <v>0</v>
      </c>
      <c r="L406" s="66">
        <v>0</v>
      </c>
      <c r="M406" s="69" t="s">
        <v>714</v>
      </c>
    </row>
    <row r="407" spans="1:13" s="67" customFormat="1" x14ac:dyDescent="0.25">
      <c r="A407" s="168"/>
      <c r="B407" s="176"/>
      <c r="C407" s="158"/>
      <c r="D407" s="75" t="s">
        <v>320</v>
      </c>
      <c r="E407" s="74">
        <f>SUM(E408:E411)</f>
        <v>642950</v>
      </c>
      <c r="F407" s="74">
        <f t="shared" ref="F407:L407" si="239">SUM(F408:F411)</f>
        <v>444745.58</v>
      </c>
      <c r="G407" s="74">
        <f t="shared" si="239"/>
        <v>505000</v>
      </c>
      <c r="H407" s="74">
        <f t="shared" si="239"/>
        <v>199900.2</v>
      </c>
      <c r="I407" s="74">
        <f t="shared" si="239"/>
        <v>137707.5</v>
      </c>
      <c r="J407" s="74">
        <f t="shared" si="239"/>
        <v>244725.38</v>
      </c>
      <c r="K407" s="74">
        <f t="shared" si="239"/>
        <v>242.5</v>
      </c>
      <c r="L407" s="74">
        <f t="shared" si="239"/>
        <v>120</v>
      </c>
      <c r="M407" s="69"/>
    </row>
    <row r="408" spans="1:13" s="64" customFormat="1" x14ac:dyDescent="0.25">
      <c r="A408" s="169"/>
      <c r="B408" s="175"/>
      <c r="C408" s="167"/>
      <c r="D408" s="81" t="s">
        <v>21</v>
      </c>
      <c r="E408" s="74">
        <f t="shared" ref="E408:L411" si="240">SUM(E389,E403)</f>
        <v>142150</v>
      </c>
      <c r="F408" s="101">
        <f t="shared" si="240"/>
        <v>125028.2</v>
      </c>
      <c r="G408" s="101">
        <f t="shared" si="240"/>
        <v>100000</v>
      </c>
      <c r="H408" s="101">
        <f t="shared" si="240"/>
        <v>99902.8</v>
      </c>
      <c r="I408" s="101">
        <f t="shared" si="240"/>
        <v>42090</v>
      </c>
      <c r="J408" s="74">
        <f t="shared" si="240"/>
        <v>25065.4</v>
      </c>
      <c r="K408" s="101">
        <f t="shared" si="240"/>
        <v>60</v>
      </c>
      <c r="L408" s="74">
        <f t="shared" si="240"/>
        <v>60</v>
      </c>
      <c r="M408" s="69"/>
    </row>
    <row r="409" spans="1:13" s="64" customFormat="1" ht="15" customHeight="1" x14ac:dyDescent="0.25">
      <c r="A409" s="169"/>
      <c r="B409" s="175"/>
      <c r="C409" s="167"/>
      <c r="D409" s="75" t="s">
        <v>363</v>
      </c>
      <c r="E409" s="74">
        <f t="shared" si="240"/>
        <v>149650</v>
      </c>
      <c r="F409" s="74">
        <f t="shared" si="240"/>
        <v>99243.079999999987</v>
      </c>
      <c r="G409" s="74">
        <f t="shared" si="240"/>
        <v>120000</v>
      </c>
      <c r="H409" s="74">
        <f t="shared" si="240"/>
        <v>51829.9</v>
      </c>
      <c r="I409" s="74">
        <f t="shared" si="240"/>
        <v>29590</v>
      </c>
      <c r="J409" s="74">
        <f t="shared" si="240"/>
        <v>47353.18</v>
      </c>
      <c r="K409" s="74">
        <f t="shared" si="240"/>
        <v>60</v>
      </c>
      <c r="L409" s="74">
        <f t="shared" si="240"/>
        <v>60</v>
      </c>
      <c r="M409" s="69"/>
    </row>
    <row r="410" spans="1:13" s="64" customFormat="1" x14ac:dyDescent="0.25">
      <c r="A410" s="169"/>
      <c r="B410" s="175"/>
      <c r="C410" s="167"/>
      <c r="D410" s="75" t="s">
        <v>546</v>
      </c>
      <c r="E410" s="74">
        <f t="shared" si="240"/>
        <v>166150</v>
      </c>
      <c r="F410" s="74">
        <f t="shared" si="240"/>
        <v>113080.1</v>
      </c>
      <c r="G410" s="74">
        <f t="shared" si="240"/>
        <v>135000</v>
      </c>
      <c r="H410" s="74">
        <f t="shared" si="240"/>
        <v>17016.099999999999</v>
      </c>
      <c r="I410" s="74">
        <f t="shared" si="240"/>
        <v>31090</v>
      </c>
      <c r="J410" s="74">
        <f t="shared" si="240"/>
        <v>96064</v>
      </c>
      <c r="K410" s="74">
        <f t="shared" si="240"/>
        <v>60</v>
      </c>
      <c r="L410" s="74">
        <f t="shared" si="240"/>
        <v>0</v>
      </c>
      <c r="M410" s="77"/>
    </row>
    <row r="411" spans="1:13" s="64" customFormat="1" x14ac:dyDescent="0.25">
      <c r="A411" s="169"/>
      <c r="B411" s="175"/>
      <c r="C411" s="167"/>
      <c r="D411" s="75" t="s">
        <v>616</v>
      </c>
      <c r="E411" s="74">
        <f t="shared" si="240"/>
        <v>185000</v>
      </c>
      <c r="F411" s="74">
        <f t="shared" si="240"/>
        <v>107394.20000000001</v>
      </c>
      <c r="G411" s="74">
        <f t="shared" si="240"/>
        <v>150000</v>
      </c>
      <c r="H411" s="74">
        <f t="shared" si="240"/>
        <v>31151.4</v>
      </c>
      <c r="I411" s="74">
        <f t="shared" si="240"/>
        <v>34937.5</v>
      </c>
      <c r="J411" s="74">
        <f t="shared" si="240"/>
        <v>76242.799999999988</v>
      </c>
      <c r="K411" s="74">
        <f t="shared" si="240"/>
        <v>62.5</v>
      </c>
      <c r="L411" s="74">
        <f t="shared" si="240"/>
        <v>0</v>
      </c>
      <c r="M411" s="77"/>
    </row>
    <row r="412" spans="1:13" s="64" customFormat="1" ht="15" customHeight="1" x14ac:dyDescent="0.25">
      <c r="A412" s="165" t="s">
        <v>534</v>
      </c>
      <c r="B412" s="165"/>
      <c r="C412" s="165"/>
      <c r="D412" s="165"/>
      <c r="E412" s="165"/>
      <c r="F412" s="165"/>
      <c r="G412" s="165"/>
      <c r="H412" s="165"/>
      <c r="I412" s="165"/>
      <c r="J412" s="165"/>
      <c r="K412" s="165"/>
      <c r="L412" s="165"/>
      <c r="M412" s="165"/>
    </row>
    <row r="413" spans="1:13" s="64" customFormat="1" ht="60" x14ac:dyDescent="0.25">
      <c r="A413" s="126">
        <v>1</v>
      </c>
      <c r="B413" s="122" t="s">
        <v>496</v>
      </c>
      <c r="C413" s="125" t="s">
        <v>366</v>
      </c>
      <c r="D413" s="65" t="s">
        <v>21</v>
      </c>
      <c r="E413" s="66">
        <f>SUM(G413,I413)</f>
        <v>12871</v>
      </c>
      <c r="F413" s="66">
        <v>0</v>
      </c>
      <c r="G413" s="72">
        <v>12133</v>
      </c>
      <c r="H413" s="66">
        <v>0</v>
      </c>
      <c r="I413" s="72">
        <v>738</v>
      </c>
      <c r="J413" s="66">
        <v>0</v>
      </c>
      <c r="K413" s="66">
        <v>0</v>
      </c>
      <c r="L413" s="66">
        <v>0</v>
      </c>
      <c r="M413" s="69" t="s">
        <v>435</v>
      </c>
    </row>
    <row r="414" spans="1:13" s="64" customFormat="1" x14ac:dyDescent="0.25">
      <c r="A414" s="168">
        <v>2</v>
      </c>
      <c r="B414" s="171" t="s">
        <v>698</v>
      </c>
      <c r="C414" s="158" t="s">
        <v>366</v>
      </c>
      <c r="D414" s="75" t="s">
        <v>320</v>
      </c>
      <c r="E414" s="66">
        <f>SUM(E415:E418)</f>
        <v>52158</v>
      </c>
      <c r="F414" s="66">
        <f t="shared" ref="F414:L414" si="241">SUM(F415:F418)</f>
        <v>49327.200000000004</v>
      </c>
      <c r="G414" s="66">
        <f t="shared" si="241"/>
        <v>0</v>
      </c>
      <c r="H414" s="66">
        <f t="shared" si="241"/>
        <v>0</v>
      </c>
      <c r="I414" s="66">
        <f t="shared" si="241"/>
        <v>52158</v>
      </c>
      <c r="J414" s="66">
        <f t="shared" si="241"/>
        <v>49327.200000000004</v>
      </c>
      <c r="K414" s="66">
        <f t="shared" si="241"/>
        <v>0</v>
      </c>
      <c r="L414" s="66">
        <f t="shared" si="241"/>
        <v>0</v>
      </c>
      <c r="M414" s="69"/>
    </row>
    <row r="415" spans="1:13" s="67" customFormat="1" ht="18" customHeight="1" x14ac:dyDescent="0.25">
      <c r="A415" s="168"/>
      <c r="B415" s="160"/>
      <c r="C415" s="182"/>
      <c r="D415" s="65" t="s">
        <v>21</v>
      </c>
      <c r="E415" s="72">
        <f t="shared" ref="E415:E419" si="242">SUM(G415,I415,K415,)</f>
        <v>20858</v>
      </c>
      <c r="F415" s="66">
        <f>SUM(H415,J415,L415,)</f>
        <v>9882.7000000000007</v>
      </c>
      <c r="G415" s="66">
        <v>0</v>
      </c>
      <c r="H415" s="66">
        <v>0</v>
      </c>
      <c r="I415" s="72">
        <v>20858</v>
      </c>
      <c r="J415" s="66">
        <v>9882.7000000000007</v>
      </c>
      <c r="K415" s="66">
        <v>0</v>
      </c>
      <c r="L415" s="66">
        <v>0</v>
      </c>
      <c r="M415" s="65" t="s">
        <v>438</v>
      </c>
    </row>
    <row r="416" spans="1:13" s="67" customFormat="1" ht="152.25" customHeight="1" x14ac:dyDescent="0.25">
      <c r="A416" s="168"/>
      <c r="B416" s="160"/>
      <c r="C416" s="182"/>
      <c r="D416" s="122" t="s">
        <v>363</v>
      </c>
      <c r="E416" s="66">
        <f t="shared" ref="E416" si="243">SUM(G416,I416,K416,)</f>
        <v>10050</v>
      </c>
      <c r="F416" s="66">
        <f>SUM(H416,J416,L416,)</f>
        <v>9295.4</v>
      </c>
      <c r="G416" s="66">
        <v>0</v>
      </c>
      <c r="H416" s="66">
        <v>0</v>
      </c>
      <c r="I416" s="66">
        <v>10050</v>
      </c>
      <c r="J416" s="66">
        <v>9295.4</v>
      </c>
      <c r="K416" s="66">
        <v>0</v>
      </c>
      <c r="L416" s="66">
        <v>0</v>
      </c>
      <c r="M416" s="69" t="s">
        <v>497</v>
      </c>
    </row>
    <row r="417" spans="1:13" s="67" customFormat="1" ht="228" customHeight="1" x14ac:dyDescent="0.25">
      <c r="A417" s="168"/>
      <c r="B417" s="160"/>
      <c r="C417" s="182"/>
      <c r="D417" s="122" t="s">
        <v>546</v>
      </c>
      <c r="E417" s="66">
        <v>12300</v>
      </c>
      <c r="F417" s="97">
        <f>SUM(H417,J417,L417,)</f>
        <v>16587.2</v>
      </c>
      <c r="G417" s="66">
        <v>0</v>
      </c>
      <c r="H417" s="66">
        <v>0</v>
      </c>
      <c r="I417" s="66">
        <v>12300</v>
      </c>
      <c r="J417" s="66">
        <v>16587.2</v>
      </c>
      <c r="K417" s="66">
        <v>0</v>
      </c>
      <c r="L417" s="66">
        <v>0</v>
      </c>
      <c r="M417" s="69" t="s">
        <v>699</v>
      </c>
    </row>
    <row r="418" spans="1:13" s="67" customFormat="1" ht="165" x14ac:dyDescent="0.25">
      <c r="A418" s="169"/>
      <c r="B418" s="170"/>
      <c r="C418" s="175"/>
      <c r="D418" s="122" t="s">
        <v>616</v>
      </c>
      <c r="E418" s="66">
        <f t="shared" ref="E418" si="244">SUM(G418,I418,K418,)</f>
        <v>8950</v>
      </c>
      <c r="F418" s="66">
        <f>SUM(H418,J418,L418,)</f>
        <v>13561.9</v>
      </c>
      <c r="G418" s="66">
        <v>0</v>
      </c>
      <c r="H418" s="66">
        <v>0</v>
      </c>
      <c r="I418" s="66">
        <v>8950</v>
      </c>
      <c r="J418" s="66">
        <v>13561.9</v>
      </c>
      <c r="K418" s="66">
        <v>0</v>
      </c>
      <c r="L418" s="66">
        <v>0</v>
      </c>
      <c r="M418" s="69" t="s">
        <v>697</v>
      </c>
    </row>
    <row r="419" spans="1:13" s="67" customFormat="1" ht="165" x14ac:dyDescent="0.25">
      <c r="A419" s="126">
        <v>3</v>
      </c>
      <c r="B419" s="124" t="s">
        <v>498</v>
      </c>
      <c r="C419" s="125" t="s">
        <v>366</v>
      </c>
      <c r="D419" s="65" t="s">
        <v>21</v>
      </c>
      <c r="E419" s="72">
        <f t="shared" si="242"/>
        <v>16990</v>
      </c>
      <c r="F419" s="66">
        <f>SUM(H419,J419,L419,)</f>
        <v>17702.2</v>
      </c>
      <c r="G419" s="72">
        <v>16990</v>
      </c>
      <c r="H419" s="66">
        <v>17702.2</v>
      </c>
      <c r="I419" s="66">
        <v>0</v>
      </c>
      <c r="J419" s="66">
        <v>0</v>
      </c>
      <c r="K419" s="66">
        <v>0</v>
      </c>
      <c r="L419" s="66">
        <v>0</v>
      </c>
      <c r="M419" s="65" t="s">
        <v>503</v>
      </c>
    </row>
    <row r="420" spans="1:13" s="129" customFormat="1" ht="16.5" customHeight="1" x14ac:dyDescent="0.25">
      <c r="A420" s="168">
        <v>4</v>
      </c>
      <c r="B420" s="171" t="s">
        <v>499</v>
      </c>
      <c r="C420" s="158" t="s">
        <v>366</v>
      </c>
      <c r="D420" s="75" t="s">
        <v>320</v>
      </c>
      <c r="E420" s="66">
        <f>SUM(E421:E423)</f>
        <v>43240</v>
      </c>
      <c r="F420" s="66">
        <f t="shared" ref="F420:L420" si="245">SUM(F421:F423)</f>
        <v>29367.800000000003</v>
      </c>
      <c r="G420" s="66">
        <f t="shared" si="245"/>
        <v>25130</v>
      </c>
      <c r="H420" s="66">
        <f t="shared" si="245"/>
        <v>14660</v>
      </c>
      <c r="I420" s="66">
        <f t="shared" si="245"/>
        <v>18110</v>
      </c>
      <c r="J420" s="66">
        <f t="shared" si="245"/>
        <v>14595.8</v>
      </c>
      <c r="K420" s="66">
        <f t="shared" si="245"/>
        <v>0</v>
      </c>
      <c r="L420" s="66">
        <f t="shared" si="245"/>
        <v>112</v>
      </c>
      <c r="M420" s="65"/>
    </row>
    <row r="421" spans="1:13" s="129" customFormat="1" ht="24" customHeight="1" x14ac:dyDescent="0.25">
      <c r="A421" s="168"/>
      <c r="B421" s="171"/>
      <c r="C421" s="158"/>
      <c r="D421" s="65" t="s">
        <v>363</v>
      </c>
      <c r="E421" s="66">
        <f t="shared" ref="E421" si="246">SUM(G421,I421,K421,)</f>
        <v>21060</v>
      </c>
      <c r="F421" s="66">
        <f>SUM(H421,J421,L421)</f>
        <v>21060</v>
      </c>
      <c r="G421" s="66">
        <v>14660</v>
      </c>
      <c r="H421" s="66">
        <v>14660</v>
      </c>
      <c r="I421" s="66">
        <v>6400</v>
      </c>
      <c r="J421" s="66">
        <v>6400</v>
      </c>
      <c r="K421" s="66">
        <v>0</v>
      </c>
      <c r="L421" s="66">
        <v>0</v>
      </c>
      <c r="M421" s="65" t="s">
        <v>438</v>
      </c>
    </row>
    <row r="422" spans="1:13" s="67" customFormat="1" x14ac:dyDescent="0.25">
      <c r="A422" s="168"/>
      <c r="B422" s="160"/>
      <c r="C422" s="158"/>
      <c r="D422" s="65" t="s">
        <v>546</v>
      </c>
      <c r="E422" s="66">
        <v>17030</v>
      </c>
      <c r="F422" s="66">
        <f>SUM(H422,J422,L422,)</f>
        <v>3398.9</v>
      </c>
      <c r="G422" s="66">
        <v>10470</v>
      </c>
      <c r="H422" s="66">
        <v>0</v>
      </c>
      <c r="I422" s="66">
        <v>6560</v>
      </c>
      <c r="J422" s="66">
        <v>3286.9</v>
      </c>
      <c r="K422" s="66">
        <v>0</v>
      </c>
      <c r="L422" s="66">
        <v>112</v>
      </c>
      <c r="M422" s="65" t="s">
        <v>438</v>
      </c>
    </row>
    <row r="423" spans="1:13" s="67" customFormat="1" ht="165" x14ac:dyDescent="0.25">
      <c r="A423" s="169"/>
      <c r="B423" s="170"/>
      <c r="C423" s="174"/>
      <c r="D423" s="65" t="s">
        <v>616</v>
      </c>
      <c r="E423" s="66">
        <f t="shared" ref="E423" si="247">SUM(G423,I423,K423,)</f>
        <v>5150</v>
      </c>
      <c r="F423" s="66">
        <f>SUM(H423,J423,L423)</f>
        <v>4908.8999999999996</v>
      </c>
      <c r="G423" s="66">
        <v>0</v>
      </c>
      <c r="H423" s="66">
        <v>0</v>
      </c>
      <c r="I423" s="66">
        <v>5150</v>
      </c>
      <c r="J423" s="66">
        <v>4908.8999999999996</v>
      </c>
      <c r="K423" s="66">
        <v>0</v>
      </c>
      <c r="L423" s="66">
        <v>0</v>
      </c>
      <c r="M423" s="65" t="s">
        <v>591</v>
      </c>
    </row>
    <row r="424" spans="1:13" s="67" customFormat="1" ht="21.75" customHeight="1" x14ac:dyDescent="0.25">
      <c r="A424" s="168">
        <v>5</v>
      </c>
      <c r="B424" s="171" t="s">
        <v>351</v>
      </c>
      <c r="C424" s="158" t="s">
        <v>366</v>
      </c>
      <c r="D424" s="75" t="s">
        <v>320</v>
      </c>
      <c r="E424" s="66">
        <f>SUM(E425:E428)</f>
        <v>31851.8</v>
      </c>
      <c r="F424" s="66">
        <f t="shared" ref="F424:L424" si="248">SUM(F425:F428)</f>
        <v>32190.800000000003</v>
      </c>
      <c r="G424" s="66">
        <f t="shared" si="248"/>
        <v>0</v>
      </c>
      <c r="H424" s="66">
        <f t="shared" si="248"/>
        <v>0</v>
      </c>
      <c r="I424" s="66">
        <f t="shared" si="248"/>
        <v>31851.8</v>
      </c>
      <c r="J424" s="66">
        <f t="shared" si="248"/>
        <v>32190.800000000003</v>
      </c>
      <c r="K424" s="66">
        <f t="shared" si="248"/>
        <v>0</v>
      </c>
      <c r="L424" s="66">
        <f t="shared" si="248"/>
        <v>0</v>
      </c>
      <c r="M424" s="69"/>
    </row>
    <row r="425" spans="1:13" s="67" customFormat="1" ht="19.5" customHeight="1" x14ac:dyDescent="0.25">
      <c r="A425" s="168"/>
      <c r="B425" s="160"/>
      <c r="C425" s="182"/>
      <c r="D425" s="65" t="s">
        <v>21</v>
      </c>
      <c r="E425" s="72">
        <f t="shared" ref="E425" si="249">SUM(G425,I425,K425,)</f>
        <v>9651.7999999999993</v>
      </c>
      <c r="F425" s="66">
        <f>SUM(H425,J425,L425,)</f>
        <v>2470.8000000000002</v>
      </c>
      <c r="G425" s="66">
        <v>0</v>
      </c>
      <c r="H425" s="66">
        <v>0</v>
      </c>
      <c r="I425" s="72">
        <v>9651.7999999999993</v>
      </c>
      <c r="J425" s="66">
        <v>2470.8000000000002</v>
      </c>
      <c r="K425" s="66">
        <v>0</v>
      </c>
      <c r="L425" s="66">
        <v>0</v>
      </c>
      <c r="M425" s="65" t="s">
        <v>438</v>
      </c>
    </row>
    <row r="426" spans="1:13" s="67" customFormat="1" ht="155.25" customHeight="1" x14ac:dyDescent="0.25">
      <c r="A426" s="168"/>
      <c r="B426" s="160"/>
      <c r="C426" s="182"/>
      <c r="D426" s="122" t="s">
        <v>363</v>
      </c>
      <c r="E426" s="66">
        <f t="shared" ref="E426" si="250">SUM(G426,I426,K426,)</f>
        <v>4800</v>
      </c>
      <c r="F426" s="66">
        <f>SUM(H426,J426,L426,)</f>
        <v>4383.6000000000004</v>
      </c>
      <c r="G426" s="66">
        <v>0</v>
      </c>
      <c r="H426" s="66">
        <v>0</v>
      </c>
      <c r="I426" s="66">
        <v>4800</v>
      </c>
      <c r="J426" s="66">
        <v>4383.6000000000004</v>
      </c>
      <c r="K426" s="66">
        <v>0</v>
      </c>
      <c r="L426" s="66">
        <v>0</v>
      </c>
      <c r="M426" s="65" t="s">
        <v>502</v>
      </c>
    </row>
    <row r="427" spans="1:13" s="67" customFormat="1" ht="195" x14ac:dyDescent="0.25">
      <c r="A427" s="168"/>
      <c r="B427" s="160"/>
      <c r="C427" s="182"/>
      <c r="D427" s="122" t="s">
        <v>546</v>
      </c>
      <c r="E427" s="66">
        <v>8950</v>
      </c>
      <c r="F427" s="66">
        <f>SUM(H427,J427,L427,)</f>
        <v>10803.7</v>
      </c>
      <c r="G427" s="66">
        <v>0</v>
      </c>
      <c r="H427" s="66">
        <v>0</v>
      </c>
      <c r="I427" s="66">
        <v>8950</v>
      </c>
      <c r="J427" s="66">
        <v>10803.7</v>
      </c>
      <c r="K427" s="66">
        <v>0</v>
      </c>
      <c r="L427" s="66">
        <v>0</v>
      </c>
      <c r="M427" s="65" t="s">
        <v>592</v>
      </c>
    </row>
    <row r="428" spans="1:13" s="67" customFormat="1" ht="189.75" customHeight="1" x14ac:dyDescent="0.25">
      <c r="A428" s="169"/>
      <c r="B428" s="170"/>
      <c r="C428" s="175"/>
      <c r="D428" s="122" t="s">
        <v>616</v>
      </c>
      <c r="E428" s="66">
        <f t="shared" ref="E428" si="251">SUM(G428,I428,K428,)</f>
        <v>8450</v>
      </c>
      <c r="F428" s="66">
        <f>SUM(H428,J428,L428,)</f>
        <v>14532.7</v>
      </c>
      <c r="G428" s="66">
        <v>0</v>
      </c>
      <c r="H428" s="66">
        <v>0</v>
      </c>
      <c r="I428" s="66">
        <v>8450</v>
      </c>
      <c r="J428" s="66">
        <v>14532.7</v>
      </c>
      <c r="K428" s="66">
        <v>0</v>
      </c>
      <c r="L428" s="66">
        <v>0</v>
      </c>
      <c r="M428" s="65" t="s">
        <v>700</v>
      </c>
    </row>
    <row r="429" spans="1:13" s="67" customFormat="1" ht="21.75" customHeight="1" x14ac:dyDescent="0.25">
      <c r="A429" s="168">
        <v>6</v>
      </c>
      <c r="B429" s="171" t="s">
        <v>500</v>
      </c>
      <c r="C429" s="158" t="s">
        <v>366</v>
      </c>
      <c r="D429" s="75" t="s">
        <v>320</v>
      </c>
      <c r="E429" s="66">
        <f>SUM(E430:E432)</f>
        <v>11935</v>
      </c>
      <c r="F429" s="66">
        <f t="shared" ref="F429:L429" si="252">SUM(F430:F432)</f>
        <v>26076.400000000001</v>
      </c>
      <c r="G429" s="66">
        <f t="shared" si="252"/>
        <v>0</v>
      </c>
      <c r="H429" s="66">
        <f t="shared" si="252"/>
        <v>0</v>
      </c>
      <c r="I429" s="66">
        <f t="shared" si="252"/>
        <v>11935</v>
      </c>
      <c r="J429" s="66">
        <f t="shared" si="252"/>
        <v>26076.400000000001</v>
      </c>
      <c r="K429" s="66">
        <f t="shared" si="252"/>
        <v>0</v>
      </c>
      <c r="L429" s="66">
        <f t="shared" si="252"/>
        <v>0</v>
      </c>
      <c r="M429" s="65"/>
    </row>
    <row r="430" spans="1:13" s="67" customFormat="1" ht="160.5" customHeight="1" x14ac:dyDescent="0.25">
      <c r="A430" s="168"/>
      <c r="B430" s="160"/>
      <c r="C430" s="182"/>
      <c r="D430" s="125" t="s">
        <v>363</v>
      </c>
      <c r="E430" s="66">
        <f t="shared" ref="E430" si="253">SUM(G430,I430,K430,)</f>
        <v>2535</v>
      </c>
      <c r="F430" s="66">
        <f>SUM(H430,J430,L430,)</f>
        <v>1010.1</v>
      </c>
      <c r="G430" s="66">
        <v>0</v>
      </c>
      <c r="H430" s="66">
        <v>0</v>
      </c>
      <c r="I430" s="66">
        <v>2535</v>
      </c>
      <c r="J430" s="66">
        <v>1010.1</v>
      </c>
      <c r="K430" s="66">
        <v>0</v>
      </c>
      <c r="L430" s="66">
        <v>0</v>
      </c>
      <c r="M430" s="65" t="s">
        <v>501</v>
      </c>
    </row>
    <row r="431" spans="1:13" s="67" customFormat="1" ht="45" x14ac:dyDescent="0.25">
      <c r="A431" s="168"/>
      <c r="B431" s="160"/>
      <c r="C431" s="182"/>
      <c r="D431" s="125" t="s">
        <v>546</v>
      </c>
      <c r="E431" s="66">
        <v>5110</v>
      </c>
      <c r="F431" s="66">
        <f>SUM(H431,J431,L431,)</f>
        <v>12772.5</v>
      </c>
      <c r="G431" s="66">
        <v>0</v>
      </c>
      <c r="H431" s="66">
        <v>0</v>
      </c>
      <c r="I431" s="66">
        <v>5110</v>
      </c>
      <c r="J431" s="66">
        <v>12772.5</v>
      </c>
      <c r="K431" s="66">
        <v>0</v>
      </c>
      <c r="L431" s="66">
        <v>0</v>
      </c>
      <c r="M431" s="65" t="s">
        <v>593</v>
      </c>
    </row>
    <row r="432" spans="1:13" s="67" customFormat="1" ht="45" x14ac:dyDescent="0.25">
      <c r="A432" s="169"/>
      <c r="B432" s="170"/>
      <c r="C432" s="175"/>
      <c r="D432" s="125" t="s">
        <v>616</v>
      </c>
      <c r="E432" s="66">
        <f t="shared" ref="E432" si="254">SUM(G432,I432,K432,)</f>
        <v>4290</v>
      </c>
      <c r="F432" s="66">
        <f>SUM(H432,J432,L432,)</f>
        <v>12293.8</v>
      </c>
      <c r="G432" s="66">
        <v>0</v>
      </c>
      <c r="H432" s="66">
        <v>0</v>
      </c>
      <c r="I432" s="66">
        <v>4290</v>
      </c>
      <c r="J432" s="66">
        <v>12293.8</v>
      </c>
      <c r="K432" s="66">
        <v>0</v>
      </c>
      <c r="L432" s="66">
        <v>0</v>
      </c>
      <c r="M432" s="65" t="s">
        <v>593</v>
      </c>
    </row>
    <row r="433" spans="1:13" s="67" customFormat="1" ht="15.75" customHeight="1" x14ac:dyDescent="0.25">
      <c r="A433" s="168"/>
      <c r="B433" s="171"/>
      <c r="C433" s="158"/>
      <c r="D433" s="75" t="s">
        <v>320</v>
      </c>
      <c r="E433" s="74">
        <f>SUM(E434:E437)</f>
        <v>169045.8</v>
      </c>
      <c r="F433" s="74">
        <f t="shared" ref="F433:L433" si="255">SUM(F434:F437)</f>
        <v>154664.40000000002</v>
      </c>
      <c r="G433" s="74">
        <f t="shared" si="255"/>
        <v>54253</v>
      </c>
      <c r="H433" s="74">
        <f t="shared" si="255"/>
        <v>32362.2</v>
      </c>
      <c r="I433" s="74">
        <f t="shared" si="255"/>
        <v>114792.8</v>
      </c>
      <c r="J433" s="74">
        <f t="shared" si="255"/>
        <v>122190.2</v>
      </c>
      <c r="K433" s="74">
        <f t="shared" si="255"/>
        <v>0</v>
      </c>
      <c r="L433" s="74">
        <f t="shared" si="255"/>
        <v>112</v>
      </c>
      <c r="M433" s="65"/>
    </row>
    <row r="434" spans="1:13" s="64" customFormat="1" ht="14.25" customHeight="1" x14ac:dyDescent="0.25">
      <c r="A434" s="169"/>
      <c r="B434" s="170"/>
      <c r="C434" s="175"/>
      <c r="D434" s="81" t="s">
        <v>21</v>
      </c>
      <c r="E434" s="74">
        <f t="shared" ref="E434:L434" si="256">SUM(E413,E415,E419,E425,)</f>
        <v>60370.8</v>
      </c>
      <c r="F434" s="74">
        <f t="shared" si="256"/>
        <v>30055.7</v>
      </c>
      <c r="G434" s="74">
        <f t="shared" si="256"/>
        <v>29123</v>
      </c>
      <c r="H434" s="74">
        <f t="shared" si="256"/>
        <v>17702.2</v>
      </c>
      <c r="I434" s="74">
        <f t="shared" si="256"/>
        <v>31247.8</v>
      </c>
      <c r="J434" s="74">
        <f t="shared" si="256"/>
        <v>12353.5</v>
      </c>
      <c r="K434" s="74">
        <f t="shared" si="256"/>
        <v>0</v>
      </c>
      <c r="L434" s="74">
        <f t="shared" si="256"/>
        <v>0</v>
      </c>
      <c r="M434" s="69"/>
    </row>
    <row r="435" spans="1:13" s="64" customFormat="1" ht="15" customHeight="1" x14ac:dyDescent="0.25">
      <c r="A435" s="169"/>
      <c r="B435" s="170"/>
      <c r="C435" s="175"/>
      <c r="D435" s="75" t="s">
        <v>363</v>
      </c>
      <c r="E435" s="74">
        <f t="shared" ref="E435:L437" si="257">SUM(E416,E421,E426,E430)</f>
        <v>38445</v>
      </c>
      <c r="F435" s="74">
        <f t="shared" si="257"/>
        <v>35749.1</v>
      </c>
      <c r="G435" s="74">
        <f t="shared" si="257"/>
        <v>14660</v>
      </c>
      <c r="H435" s="74">
        <f t="shared" si="257"/>
        <v>14660</v>
      </c>
      <c r="I435" s="74">
        <f t="shared" si="257"/>
        <v>23785</v>
      </c>
      <c r="J435" s="74">
        <f t="shared" si="257"/>
        <v>21089.1</v>
      </c>
      <c r="K435" s="74">
        <f t="shared" si="257"/>
        <v>0</v>
      </c>
      <c r="L435" s="74">
        <f t="shared" si="257"/>
        <v>0</v>
      </c>
      <c r="M435" s="69"/>
    </row>
    <row r="436" spans="1:13" s="64" customFormat="1" x14ac:dyDescent="0.25">
      <c r="A436" s="169"/>
      <c r="B436" s="170"/>
      <c r="C436" s="175"/>
      <c r="D436" s="75" t="s">
        <v>546</v>
      </c>
      <c r="E436" s="74">
        <f t="shared" si="257"/>
        <v>43390</v>
      </c>
      <c r="F436" s="74">
        <f t="shared" si="257"/>
        <v>43562.3</v>
      </c>
      <c r="G436" s="74">
        <f t="shared" si="257"/>
        <v>10470</v>
      </c>
      <c r="H436" s="74">
        <f t="shared" si="257"/>
        <v>0</v>
      </c>
      <c r="I436" s="74">
        <f t="shared" si="257"/>
        <v>32920</v>
      </c>
      <c r="J436" s="74">
        <f t="shared" si="257"/>
        <v>43450.3</v>
      </c>
      <c r="K436" s="74">
        <f t="shared" si="257"/>
        <v>0</v>
      </c>
      <c r="L436" s="74">
        <f t="shared" si="257"/>
        <v>112</v>
      </c>
      <c r="M436" s="77"/>
    </row>
    <row r="437" spans="1:13" s="64" customFormat="1" x14ac:dyDescent="0.25">
      <c r="A437" s="169"/>
      <c r="B437" s="170"/>
      <c r="C437" s="175"/>
      <c r="D437" s="75" t="s">
        <v>616</v>
      </c>
      <c r="E437" s="74">
        <f t="shared" si="257"/>
        <v>26840</v>
      </c>
      <c r="F437" s="74">
        <f t="shared" si="257"/>
        <v>45297.3</v>
      </c>
      <c r="G437" s="74">
        <f t="shared" si="257"/>
        <v>0</v>
      </c>
      <c r="H437" s="74">
        <f t="shared" si="257"/>
        <v>0</v>
      </c>
      <c r="I437" s="74">
        <f t="shared" si="257"/>
        <v>26840</v>
      </c>
      <c r="J437" s="74">
        <f t="shared" si="257"/>
        <v>45297.3</v>
      </c>
      <c r="K437" s="74">
        <f t="shared" si="257"/>
        <v>0</v>
      </c>
      <c r="L437" s="74">
        <f t="shared" si="257"/>
        <v>0</v>
      </c>
      <c r="M437" s="77"/>
    </row>
    <row r="438" spans="1:13" s="64" customFormat="1" ht="15" customHeight="1" x14ac:dyDescent="0.25">
      <c r="A438" s="165" t="s">
        <v>535</v>
      </c>
      <c r="B438" s="165"/>
      <c r="C438" s="165"/>
      <c r="D438" s="165"/>
      <c r="E438" s="165"/>
      <c r="F438" s="165"/>
      <c r="G438" s="165"/>
      <c r="H438" s="165"/>
      <c r="I438" s="165"/>
      <c r="J438" s="165"/>
      <c r="K438" s="165"/>
      <c r="L438" s="165"/>
      <c r="M438" s="165"/>
    </row>
    <row r="439" spans="1:13" s="64" customFormat="1" x14ac:dyDescent="0.25">
      <c r="A439" s="168">
        <v>1</v>
      </c>
      <c r="B439" s="171" t="s">
        <v>352</v>
      </c>
      <c r="C439" s="158" t="s">
        <v>366</v>
      </c>
      <c r="D439" s="75" t="s">
        <v>320</v>
      </c>
      <c r="E439" s="66">
        <f>SUM(E440:E443)</f>
        <v>45283</v>
      </c>
      <c r="F439" s="66">
        <f t="shared" ref="F439:L439" si="258">SUM(F440:F443)</f>
        <v>12703.4</v>
      </c>
      <c r="G439" s="66">
        <f t="shared" si="258"/>
        <v>0</v>
      </c>
      <c r="H439" s="66">
        <f t="shared" si="258"/>
        <v>0</v>
      </c>
      <c r="I439" s="66">
        <f t="shared" si="258"/>
        <v>45283</v>
      </c>
      <c r="J439" s="66">
        <f t="shared" si="258"/>
        <v>12703.4</v>
      </c>
      <c r="K439" s="66">
        <f t="shared" si="258"/>
        <v>0</v>
      </c>
      <c r="L439" s="66">
        <f t="shared" si="258"/>
        <v>0</v>
      </c>
      <c r="M439" s="77"/>
    </row>
    <row r="440" spans="1:13" s="64" customFormat="1" x14ac:dyDescent="0.25">
      <c r="A440" s="168"/>
      <c r="B440" s="160"/>
      <c r="C440" s="182"/>
      <c r="D440" s="65" t="s">
        <v>21</v>
      </c>
      <c r="E440" s="72">
        <f t="shared" ref="E440" si="259">SUM(G440,I440,K440,)</f>
        <v>10783</v>
      </c>
      <c r="F440" s="72">
        <f>SUM(H440,J440,L440,)</f>
        <v>6805</v>
      </c>
      <c r="G440" s="66">
        <v>0</v>
      </c>
      <c r="H440" s="66">
        <v>0</v>
      </c>
      <c r="I440" s="72">
        <v>10783</v>
      </c>
      <c r="J440" s="72">
        <v>6805</v>
      </c>
      <c r="K440" s="66">
        <v>0</v>
      </c>
      <c r="L440" s="66">
        <v>0</v>
      </c>
      <c r="M440" s="65" t="s">
        <v>438</v>
      </c>
    </row>
    <row r="441" spans="1:13" s="64" customFormat="1" x14ac:dyDescent="0.25">
      <c r="A441" s="168"/>
      <c r="B441" s="160"/>
      <c r="C441" s="182"/>
      <c r="D441" s="122" t="s">
        <v>363</v>
      </c>
      <c r="E441" s="72">
        <f t="shared" ref="E441" si="260">SUM(G441,I441,K441,)</f>
        <v>11000</v>
      </c>
      <c r="F441" s="66">
        <f>SUM(H441,J441,L441,)</f>
        <v>3266</v>
      </c>
      <c r="G441" s="66">
        <v>0</v>
      </c>
      <c r="H441" s="66">
        <v>0</v>
      </c>
      <c r="I441" s="72">
        <v>11000</v>
      </c>
      <c r="J441" s="66">
        <v>3266</v>
      </c>
      <c r="K441" s="66">
        <v>0</v>
      </c>
      <c r="L441" s="66">
        <v>0</v>
      </c>
      <c r="M441" s="65" t="s">
        <v>438</v>
      </c>
    </row>
    <row r="442" spans="1:13" s="64" customFormat="1" x14ac:dyDescent="0.25">
      <c r="A442" s="168"/>
      <c r="B442" s="160"/>
      <c r="C442" s="182"/>
      <c r="D442" s="122" t="s">
        <v>546</v>
      </c>
      <c r="E442" s="72">
        <v>11500</v>
      </c>
      <c r="F442" s="66">
        <f>SUM(H442,J442,L442,)</f>
        <v>683.4</v>
      </c>
      <c r="G442" s="66">
        <v>0</v>
      </c>
      <c r="H442" s="66">
        <v>0</v>
      </c>
      <c r="I442" s="72">
        <v>11500</v>
      </c>
      <c r="J442" s="66">
        <v>683.4</v>
      </c>
      <c r="K442" s="66">
        <v>0</v>
      </c>
      <c r="L442" s="66">
        <v>0</v>
      </c>
      <c r="M442" s="65" t="s">
        <v>438</v>
      </c>
    </row>
    <row r="443" spans="1:13" s="64" customFormat="1" x14ac:dyDescent="0.25">
      <c r="A443" s="169"/>
      <c r="B443" s="170"/>
      <c r="C443" s="175"/>
      <c r="D443" s="122" t="s">
        <v>616</v>
      </c>
      <c r="E443" s="72">
        <f t="shared" ref="E443" si="261">SUM(G443,I443,K443,)</f>
        <v>12000</v>
      </c>
      <c r="F443" s="66">
        <f>SUM(H443,J443,L443,)</f>
        <v>1949</v>
      </c>
      <c r="G443" s="66">
        <v>0</v>
      </c>
      <c r="H443" s="66">
        <v>0</v>
      </c>
      <c r="I443" s="72">
        <v>12000</v>
      </c>
      <c r="J443" s="66">
        <v>1949</v>
      </c>
      <c r="K443" s="66">
        <v>0</v>
      </c>
      <c r="L443" s="66">
        <v>0</v>
      </c>
      <c r="M443" s="65" t="s">
        <v>438</v>
      </c>
    </row>
    <row r="444" spans="1:13" s="64" customFormat="1" ht="16.5" customHeight="1" x14ac:dyDescent="0.25">
      <c r="A444" s="168">
        <v>2</v>
      </c>
      <c r="B444" s="171" t="s">
        <v>353</v>
      </c>
      <c r="C444" s="158" t="s">
        <v>366</v>
      </c>
      <c r="D444" s="75" t="s">
        <v>320</v>
      </c>
      <c r="E444" s="72">
        <f>SUM(E445:E448)</f>
        <v>920</v>
      </c>
      <c r="F444" s="72">
        <f t="shared" ref="F444:L444" si="262">SUM(F445:F448)</f>
        <v>16788.400000000001</v>
      </c>
      <c r="G444" s="72">
        <f t="shared" si="262"/>
        <v>0</v>
      </c>
      <c r="H444" s="72">
        <f t="shared" si="262"/>
        <v>5047.7</v>
      </c>
      <c r="I444" s="72">
        <f t="shared" si="262"/>
        <v>920</v>
      </c>
      <c r="J444" s="72">
        <f t="shared" si="262"/>
        <v>11740.7</v>
      </c>
      <c r="K444" s="72">
        <f t="shared" si="262"/>
        <v>0</v>
      </c>
      <c r="L444" s="72">
        <f t="shared" si="262"/>
        <v>0</v>
      </c>
      <c r="M444" s="65"/>
    </row>
    <row r="445" spans="1:13" s="64" customFormat="1" x14ac:dyDescent="0.25">
      <c r="A445" s="168"/>
      <c r="B445" s="160"/>
      <c r="C445" s="182"/>
      <c r="D445" s="65" t="s">
        <v>21</v>
      </c>
      <c r="E445" s="72">
        <f t="shared" ref="E445" si="263">SUM(G445,I445,K445,)</f>
        <v>200</v>
      </c>
      <c r="F445" s="72">
        <f>SUM(H445,J445,L445,)</f>
        <v>70</v>
      </c>
      <c r="G445" s="66">
        <v>0</v>
      </c>
      <c r="H445" s="66">
        <v>0</v>
      </c>
      <c r="I445" s="72">
        <v>200</v>
      </c>
      <c r="J445" s="72">
        <v>70</v>
      </c>
      <c r="K445" s="66">
        <v>0</v>
      </c>
      <c r="L445" s="66">
        <v>0</v>
      </c>
      <c r="M445" s="65" t="s">
        <v>438</v>
      </c>
    </row>
    <row r="446" spans="1:13" s="64" customFormat="1" x14ac:dyDescent="0.25">
      <c r="A446" s="168"/>
      <c r="B446" s="160"/>
      <c r="C446" s="182"/>
      <c r="D446" s="122" t="s">
        <v>363</v>
      </c>
      <c r="E446" s="66">
        <f t="shared" ref="E446" si="264">SUM(G446,I446,K446,)</f>
        <v>220</v>
      </c>
      <c r="F446" s="66">
        <f>SUM(H446,J446,L446,)</f>
        <v>220</v>
      </c>
      <c r="G446" s="66">
        <v>0</v>
      </c>
      <c r="H446" s="66">
        <v>0</v>
      </c>
      <c r="I446" s="66">
        <v>220</v>
      </c>
      <c r="J446" s="66">
        <v>220</v>
      </c>
      <c r="K446" s="66">
        <v>0</v>
      </c>
      <c r="L446" s="66">
        <v>0</v>
      </c>
      <c r="M446" s="65" t="s">
        <v>438</v>
      </c>
    </row>
    <row r="447" spans="1:13" s="64" customFormat="1" x14ac:dyDescent="0.25">
      <c r="A447" s="168"/>
      <c r="B447" s="160"/>
      <c r="C447" s="182"/>
      <c r="D447" s="122" t="s">
        <v>546</v>
      </c>
      <c r="E447" s="66">
        <v>240</v>
      </c>
      <c r="F447" s="66">
        <f>SUM(H447,J447,L447,)</f>
        <v>9420.4</v>
      </c>
      <c r="G447" s="66">
        <v>0</v>
      </c>
      <c r="H447" s="66">
        <v>4200</v>
      </c>
      <c r="I447" s="66">
        <v>240</v>
      </c>
      <c r="J447" s="66">
        <v>5220.3999999999996</v>
      </c>
      <c r="K447" s="66">
        <v>0</v>
      </c>
      <c r="L447" s="66">
        <v>0</v>
      </c>
      <c r="M447" s="69" t="s">
        <v>565</v>
      </c>
    </row>
    <row r="448" spans="1:13" s="64" customFormat="1" x14ac:dyDescent="0.25">
      <c r="A448" s="169"/>
      <c r="B448" s="170"/>
      <c r="C448" s="175"/>
      <c r="D448" s="122" t="s">
        <v>616</v>
      </c>
      <c r="E448" s="66">
        <f t="shared" ref="E448" si="265">SUM(G448,I448,K448,)</f>
        <v>260</v>
      </c>
      <c r="F448" s="66">
        <f>SUM(H448,J448,L448,)</f>
        <v>7078</v>
      </c>
      <c r="G448" s="66">
        <v>0</v>
      </c>
      <c r="H448" s="66">
        <v>847.7</v>
      </c>
      <c r="I448" s="66">
        <v>260</v>
      </c>
      <c r="J448" s="66">
        <v>6230.3</v>
      </c>
      <c r="K448" s="66">
        <v>0</v>
      </c>
      <c r="L448" s="66">
        <v>0</v>
      </c>
      <c r="M448" s="69" t="s">
        <v>565</v>
      </c>
    </row>
    <row r="449" spans="1:13" s="64" customFormat="1" x14ac:dyDescent="0.25">
      <c r="A449" s="168">
        <v>3</v>
      </c>
      <c r="B449" s="171" t="s">
        <v>354</v>
      </c>
      <c r="C449" s="158" t="s">
        <v>366</v>
      </c>
      <c r="D449" s="75" t="s">
        <v>320</v>
      </c>
      <c r="E449" s="66">
        <f>SUM(E450:E453)</f>
        <v>66805</v>
      </c>
      <c r="F449" s="66">
        <f t="shared" ref="F449:L449" si="266">SUM(F450:F453)</f>
        <v>65549</v>
      </c>
      <c r="G449" s="66">
        <f t="shared" si="266"/>
        <v>0</v>
      </c>
      <c r="H449" s="66">
        <f t="shared" si="266"/>
        <v>0</v>
      </c>
      <c r="I449" s="66">
        <f t="shared" si="266"/>
        <v>66805</v>
      </c>
      <c r="J449" s="66">
        <f t="shared" si="266"/>
        <v>65549</v>
      </c>
      <c r="K449" s="66">
        <f t="shared" si="266"/>
        <v>0</v>
      </c>
      <c r="L449" s="66">
        <f t="shared" si="266"/>
        <v>0</v>
      </c>
      <c r="M449" s="69"/>
    </row>
    <row r="450" spans="1:13" s="64" customFormat="1" x14ac:dyDescent="0.25">
      <c r="A450" s="168"/>
      <c r="B450" s="160"/>
      <c r="C450" s="182"/>
      <c r="D450" s="65" t="s">
        <v>21</v>
      </c>
      <c r="E450" s="72">
        <f t="shared" ref="E450" si="267">SUM(G450,I450,K450,)</f>
        <v>15500</v>
      </c>
      <c r="F450" s="66">
        <f>SUM(H450,J450,L450,)</f>
        <v>15473</v>
      </c>
      <c r="G450" s="66">
        <v>0</v>
      </c>
      <c r="H450" s="66">
        <v>0</v>
      </c>
      <c r="I450" s="72">
        <v>15500</v>
      </c>
      <c r="J450" s="66">
        <v>15473</v>
      </c>
      <c r="K450" s="66">
        <v>0</v>
      </c>
      <c r="L450" s="66">
        <v>0</v>
      </c>
      <c r="M450" s="65" t="s">
        <v>438</v>
      </c>
    </row>
    <row r="451" spans="1:13" s="64" customFormat="1" ht="135" x14ac:dyDescent="0.25">
      <c r="A451" s="168"/>
      <c r="B451" s="160"/>
      <c r="C451" s="182"/>
      <c r="D451" s="122" t="s">
        <v>363</v>
      </c>
      <c r="E451" s="66">
        <f t="shared" ref="E451" si="268">SUM(G451,I451,K451,)</f>
        <v>15500</v>
      </c>
      <c r="F451" s="66">
        <f>SUM(H451,J451,L451,)</f>
        <v>15500</v>
      </c>
      <c r="G451" s="66">
        <v>0</v>
      </c>
      <c r="H451" s="66">
        <v>0</v>
      </c>
      <c r="I451" s="66">
        <v>15500</v>
      </c>
      <c r="J451" s="66">
        <v>15500</v>
      </c>
      <c r="K451" s="66">
        <v>0</v>
      </c>
      <c r="L451" s="66">
        <v>0</v>
      </c>
      <c r="M451" s="69" t="s">
        <v>504</v>
      </c>
    </row>
    <row r="452" spans="1:13" s="64" customFormat="1" ht="120" x14ac:dyDescent="0.25">
      <c r="A452" s="168"/>
      <c r="B452" s="160"/>
      <c r="C452" s="182"/>
      <c r="D452" s="65" t="s">
        <v>546</v>
      </c>
      <c r="E452" s="66">
        <v>17050</v>
      </c>
      <c r="F452" s="66">
        <f>SUM(H452,J452,L452,)</f>
        <v>17662.7</v>
      </c>
      <c r="G452" s="66">
        <v>0</v>
      </c>
      <c r="H452" s="66">
        <v>0</v>
      </c>
      <c r="I452" s="66">
        <v>17050</v>
      </c>
      <c r="J452" s="66">
        <v>17662.7</v>
      </c>
      <c r="K452" s="66">
        <v>0</v>
      </c>
      <c r="L452" s="66">
        <v>0</v>
      </c>
      <c r="M452" s="90" t="s">
        <v>701</v>
      </c>
    </row>
    <row r="453" spans="1:13" s="64" customFormat="1" ht="120" x14ac:dyDescent="0.25">
      <c r="A453" s="169"/>
      <c r="B453" s="170"/>
      <c r="C453" s="175"/>
      <c r="D453" s="65" t="s">
        <v>616</v>
      </c>
      <c r="E453" s="66">
        <f t="shared" ref="E453" si="269">SUM(G453,I453,K453,)</f>
        <v>18755</v>
      </c>
      <c r="F453" s="66">
        <f>SUM(H453,J453,L453,)</f>
        <v>16913.3</v>
      </c>
      <c r="G453" s="66">
        <v>0</v>
      </c>
      <c r="H453" s="66">
        <v>0</v>
      </c>
      <c r="I453" s="66">
        <v>18755</v>
      </c>
      <c r="J453" s="66">
        <v>16913.3</v>
      </c>
      <c r="K453" s="66">
        <v>0</v>
      </c>
      <c r="L453" s="66">
        <v>0</v>
      </c>
      <c r="M453" s="90" t="s">
        <v>702</v>
      </c>
    </row>
    <row r="454" spans="1:13" s="64" customFormat="1" x14ac:dyDescent="0.25">
      <c r="A454" s="168">
        <v>4</v>
      </c>
      <c r="B454" s="171" t="s">
        <v>355</v>
      </c>
      <c r="C454" s="158" t="s">
        <v>366</v>
      </c>
      <c r="D454" s="75" t="s">
        <v>320</v>
      </c>
      <c r="E454" s="66">
        <f>SUM(E455:E458)</f>
        <v>39114</v>
      </c>
      <c r="F454" s="66">
        <f t="shared" ref="F454:L454" si="270">SUM(F455:F458)</f>
        <v>43799</v>
      </c>
      <c r="G454" s="66">
        <f t="shared" si="270"/>
        <v>0</v>
      </c>
      <c r="H454" s="66">
        <f t="shared" si="270"/>
        <v>0</v>
      </c>
      <c r="I454" s="66">
        <f t="shared" si="270"/>
        <v>39114</v>
      </c>
      <c r="J454" s="66">
        <f t="shared" si="270"/>
        <v>43799</v>
      </c>
      <c r="K454" s="66">
        <f t="shared" si="270"/>
        <v>0</v>
      </c>
      <c r="L454" s="66">
        <f t="shared" si="270"/>
        <v>0</v>
      </c>
      <c r="M454" s="69"/>
    </row>
    <row r="455" spans="1:13" s="64" customFormat="1" x14ac:dyDescent="0.25">
      <c r="A455" s="168"/>
      <c r="B455" s="160"/>
      <c r="C455" s="182"/>
      <c r="D455" s="65" t="s">
        <v>21</v>
      </c>
      <c r="E455" s="72">
        <f t="shared" ref="E455" si="271">SUM(G455,I455,K455,)</f>
        <v>8317</v>
      </c>
      <c r="F455" s="66">
        <f>SUM(H455,J455,L455,)</f>
        <v>8797.2000000000007</v>
      </c>
      <c r="G455" s="66">
        <v>0</v>
      </c>
      <c r="H455" s="66">
        <v>0</v>
      </c>
      <c r="I455" s="72">
        <v>8317</v>
      </c>
      <c r="J455" s="66">
        <v>8797.2000000000007</v>
      </c>
      <c r="K455" s="66">
        <v>0</v>
      </c>
      <c r="L455" s="66">
        <v>0</v>
      </c>
      <c r="M455" s="65" t="s">
        <v>438</v>
      </c>
    </row>
    <row r="456" spans="1:13" s="64" customFormat="1" ht="60" x14ac:dyDescent="0.25">
      <c r="A456" s="168"/>
      <c r="B456" s="160"/>
      <c r="C456" s="182"/>
      <c r="D456" s="65" t="s">
        <v>363</v>
      </c>
      <c r="E456" s="66">
        <f t="shared" ref="E456" si="272">SUM(G456,I456,K456,)</f>
        <v>9148</v>
      </c>
      <c r="F456" s="66">
        <f>SUM(H456,J456,L456,)</f>
        <v>9148</v>
      </c>
      <c r="G456" s="66">
        <v>0</v>
      </c>
      <c r="H456" s="66">
        <v>0</v>
      </c>
      <c r="I456" s="66">
        <v>9148</v>
      </c>
      <c r="J456" s="66">
        <v>9148</v>
      </c>
      <c r="K456" s="66">
        <v>0</v>
      </c>
      <c r="L456" s="66">
        <v>0</v>
      </c>
      <c r="M456" s="69" t="s">
        <v>375</v>
      </c>
    </row>
    <row r="457" spans="1:13" s="64" customFormat="1" ht="45" x14ac:dyDescent="0.25">
      <c r="A457" s="168"/>
      <c r="B457" s="160"/>
      <c r="C457" s="182"/>
      <c r="D457" s="65" t="s">
        <v>546</v>
      </c>
      <c r="E457" s="66">
        <v>10309</v>
      </c>
      <c r="F457" s="66">
        <f>SUM(H457,J457,L457,)</f>
        <v>12557.1</v>
      </c>
      <c r="G457" s="66">
        <v>0</v>
      </c>
      <c r="H457" s="66">
        <v>0</v>
      </c>
      <c r="I457" s="66">
        <v>10309</v>
      </c>
      <c r="J457" s="66">
        <v>12557.1</v>
      </c>
      <c r="K457" s="66">
        <v>0</v>
      </c>
      <c r="L457" s="66">
        <v>0</v>
      </c>
      <c r="M457" s="69" t="s">
        <v>595</v>
      </c>
    </row>
    <row r="458" spans="1:13" s="64" customFormat="1" ht="45" x14ac:dyDescent="0.25">
      <c r="A458" s="169"/>
      <c r="B458" s="170"/>
      <c r="C458" s="175"/>
      <c r="D458" s="65" t="s">
        <v>616</v>
      </c>
      <c r="E458" s="66">
        <f t="shared" ref="E458" si="273">SUM(G458,I458,K458,)</f>
        <v>11340</v>
      </c>
      <c r="F458" s="66">
        <f>SUM(H458,J458,L458,)</f>
        <v>13296.7</v>
      </c>
      <c r="G458" s="66">
        <v>0</v>
      </c>
      <c r="H458" s="66">
        <v>0</v>
      </c>
      <c r="I458" s="66">
        <v>11340</v>
      </c>
      <c r="J458" s="66">
        <v>13296.7</v>
      </c>
      <c r="K458" s="66">
        <v>0</v>
      </c>
      <c r="L458" s="66">
        <v>0</v>
      </c>
      <c r="M458" s="69" t="s">
        <v>705</v>
      </c>
    </row>
    <row r="459" spans="1:13" s="64" customFormat="1" x14ac:dyDescent="0.25">
      <c r="A459" s="168">
        <v>5</v>
      </c>
      <c r="B459" s="171" t="s">
        <v>356</v>
      </c>
      <c r="C459" s="158" t="s">
        <v>366</v>
      </c>
      <c r="D459" s="75" t="s">
        <v>320</v>
      </c>
      <c r="E459" s="66">
        <f>SUM(E460:E463)</f>
        <v>3150.3999999999996</v>
      </c>
      <c r="F459" s="66">
        <f t="shared" ref="F459:L459" si="274">SUM(F460:F463)</f>
        <v>2439.7000000000003</v>
      </c>
      <c r="G459" s="66">
        <f t="shared" si="274"/>
        <v>0</v>
      </c>
      <c r="H459" s="66">
        <f t="shared" si="274"/>
        <v>0</v>
      </c>
      <c r="I459" s="66">
        <f t="shared" si="274"/>
        <v>3150.3999999999996</v>
      </c>
      <c r="J459" s="66">
        <f t="shared" si="274"/>
        <v>2439.7000000000003</v>
      </c>
      <c r="K459" s="66">
        <f t="shared" si="274"/>
        <v>0</v>
      </c>
      <c r="L459" s="66">
        <f t="shared" si="274"/>
        <v>0</v>
      </c>
      <c r="M459" s="143"/>
    </row>
    <row r="460" spans="1:13" s="64" customFormat="1" x14ac:dyDescent="0.25">
      <c r="A460" s="168"/>
      <c r="B460" s="160"/>
      <c r="C460" s="182"/>
      <c r="D460" s="65" t="s">
        <v>21</v>
      </c>
      <c r="E460" s="72">
        <f t="shared" ref="E460" si="275">SUM(G460,I460,K460,)</f>
        <v>648.4</v>
      </c>
      <c r="F460" s="66">
        <f>SUM(H460,J460,L460,)</f>
        <v>515.1</v>
      </c>
      <c r="G460" s="66">
        <v>0</v>
      </c>
      <c r="H460" s="66">
        <v>0</v>
      </c>
      <c r="I460" s="72">
        <v>648.4</v>
      </c>
      <c r="J460" s="66">
        <v>515.1</v>
      </c>
      <c r="K460" s="66">
        <v>0</v>
      </c>
      <c r="L460" s="66">
        <v>0</v>
      </c>
      <c r="M460" s="65" t="s">
        <v>438</v>
      </c>
    </row>
    <row r="461" spans="1:13" s="64" customFormat="1" ht="45" x14ac:dyDescent="0.25">
      <c r="A461" s="168"/>
      <c r="B461" s="160"/>
      <c r="C461" s="182"/>
      <c r="D461" s="122" t="s">
        <v>363</v>
      </c>
      <c r="E461" s="66">
        <f t="shared" ref="E461" si="276">SUM(G461,I461,K461,)</f>
        <v>701.2</v>
      </c>
      <c r="F461" s="66">
        <f>SUM(H461,J461,L461,)</f>
        <v>701.2</v>
      </c>
      <c r="G461" s="66">
        <v>0</v>
      </c>
      <c r="H461" s="66">
        <v>0</v>
      </c>
      <c r="I461" s="66">
        <v>701.2</v>
      </c>
      <c r="J461" s="66">
        <v>701.2</v>
      </c>
      <c r="K461" s="66">
        <v>0</v>
      </c>
      <c r="L461" s="66">
        <v>0</v>
      </c>
      <c r="M461" s="69" t="s">
        <v>376</v>
      </c>
    </row>
    <row r="462" spans="1:13" s="64" customFormat="1" ht="45" x14ac:dyDescent="0.25">
      <c r="A462" s="168"/>
      <c r="B462" s="160"/>
      <c r="C462" s="182"/>
      <c r="D462" s="122" t="s">
        <v>546</v>
      </c>
      <c r="E462" s="66">
        <v>874</v>
      </c>
      <c r="F462" s="66">
        <f>SUM(H462,J462,L462,)</f>
        <v>648.29999999999995</v>
      </c>
      <c r="G462" s="66">
        <v>0</v>
      </c>
      <c r="H462" s="66">
        <v>0</v>
      </c>
      <c r="I462" s="66">
        <v>874</v>
      </c>
      <c r="J462" s="66">
        <v>648.29999999999995</v>
      </c>
      <c r="K462" s="66">
        <v>0</v>
      </c>
      <c r="L462" s="66">
        <v>0</v>
      </c>
      <c r="M462" s="69" t="s">
        <v>706</v>
      </c>
    </row>
    <row r="463" spans="1:13" s="64" customFormat="1" ht="45" x14ac:dyDescent="0.25">
      <c r="A463" s="169"/>
      <c r="B463" s="170"/>
      <c r="C463" s="175"/>
      <c r="D463" s="122" t="s">
        <v>616</v>
      </c>
      <c r="E463" s="66">
        <f t="shared" ref="E463" si="277">SUM(G463,I463,K463,)</f>
        <v>926.8</v>
      </c>
      <c r="F463" s="66">
        <f>SUM(H463,J463,L463,)</f>
        <v>575.1</v>
      </c>
      <c r="G463" s="66">
        <v>0</v>
      </c>
      <c r="H463" s="66">
        <v>0</v>
      </c>
      <c r="I463" s="66">
        <v>926.8</v>
      </c>
      <c r="J463" s="66">
        <v>575.1</v>
      </c>
      <c r="K463" s="66">
        <v>0</v>
      </c>
      <c r="L463" s="66">
        <v>0</v>
      </c>
      <c r="M463" s="69" t="s">
        <v>706</v>
      </c>
    </row>
    <row r="464" spans="1:13" s="64" customFormat="1" x14ac:dyDescent="0.25">
      <c r="A464" s="168">
        <v>6</v>
      </c>
      <c r="B464" s="171" t="s">
        <v>357</v>
      </c>
      <c r="C464" s="158" t="s">
        <v>366</v>
      </c>
      <c r="D464" s="75" t="s">
        <v>320</v>
      </c>
      <c r="E464" s="66">
        <f>SUM(E465:E468)</f>
        <v>480</v>
      </c>
      <c r="F464" s="66">
        <f t="shared" ref="F464:L464" si="278">SUM(F465:F468)</f>
        <v>228</v>
      </c>
      <c r="G464" s="66">
        <f t="shared" si="278"/>
        <v>480</v>
      </c>
      <c r="H464" s="66">
        <f t="shared" si="278"/>
        <v>228</v>
      </c>
      <c r="I464" s="66">
        <f t="shared" si="278"/>
        <v>0</v>
      </c>
      <c r="J464" s="66">
        <f t="shared" si="278"/>
        <v>0</v>
      </c>
      <c r="K464" s="66">
        <f t="shared" si="278"/>
        <v>0</v>
      </c>
      <c r="L464" s="66">
        <f t="shared" si="278"/>
        <v>0</v>
      </c>
      <c r="M464" s="71"/>
    </row>
    <row r="465" spans="1:13" s="64" customFormat="1" x14ac:dyDescent="0.25">
      <c r="A465" s="168"/>
      <c r="B465" s="160"/>
      <c r="C465" s="182"/>
      <c r="D465" s="65" t="s">
        <v>21</v>
      </c>
      <c r="E465" s="72">
        <f t="shared" ref="E465" si="279">SUM(G465,I465,K465,)</f>
        <v>111</v>
      </c>
      <c r="F465" s="72">
        <f>SUM(H465,J465,L465,)</f>
        <v>111</v>
      </c>
      <c r="G465" s="72">
        <v>111</v>
      </c>
      <c r="H465" s="72">
        <v>111</v>
      </c>
      <c r="I465" s="66">
        <v>0</v>
      </c>
      <c r="J465" s="70">
        <v>0</v>
      </c>
      <c r="K465" s="66">
        <v>0</v>
      </c>
      <c r="L465" s="66">
        <v>0</v>
      </c>
      <c r="M465" s="122" t="s">
        <v>438</v>
      </c>
    </row>
    <row r="466" spans="1:13" s="64" customFormat="1" ht="30" x14ac:dyDescent="0.25">
      <c r="A466" s="168"/>
      <c r="B466" s="160"/>
      <c r="C466" s="182"/>
      <c r="D466" s="122" t="s">
        <v>363</v>
      </c>
      <c r="E466" s="66">
        <f t="shared" ref="E466" si="280">SUM(G466,I466,K466,)</f>
        <v>117</v>
      </c>
      <c r="F466" s="66">
        <f>SUM(H466,J466,L466,)</f>
        <v>117</v>
      </c>
      <c r="G466" s="66">
        <v>117</v>
      </c>
      <c r="H466" s="66">
        <v>117</v>
      </c>
      <c r="I466" s="66">
        <v>0</v>
      </c>
      <c r="J466" s="66">
        <v>0</v>
      </c>
      <c r="K466" s="66">
        <v>0</v>
      </c>
      <c r="L466" s="66">
        <v>0</v>
      </c>
      <c r="M466" s="71" t="s">
        <v>377</v>
      </c>
    </row>
    <row r="467" spans="1:13" s="64" customFormat="1" ht="30" x14ac:dyDescent="0.25">
      <c r="A467" s="168"/>
      <c r="B467" s="160"/>
      <c r="C467" s="182"/>
      <c r="D467" s="122" t="s">
        <v>546</v>
      </c>
      <c r="E467" s="66">
        <v>123</v>
      </c>
      <c r="F467" s="66">
        <v>0</v>
      </c>
      <c r="G467" s="66">
        <v>123</v>
      </c>
      <c r="H467" s="66">
        <v>0</v>
      </c>
      <c r="I467" s="66">
        <v>0</v>
      </c>
      <c r="J467" s="66">
        <v>0</v>
      </c>
      <c r="K467" s="66">
        <v>0</v>
      </c>
      <c r="L467" s="66">
        <v>0</v>
      </c>
      <c r="M467" s="71" t="s">
        <v>377</v>
      </c>
    </row>
    <row r="468" spans="1:13" s="64" customFormat="1" x14ac:dyDescent="0.25">
      <c r="A468" s="169"/>
      <c r="B468" s="170"/>
      <c r="C468" s="175"/>
      <c r="D468" s="122" t="s">
        <v>616</v>
      </c>
      <c r="E468" s="66">
        <f t="shared" ref="E468" si="281">SUM(G468,I468,K468,)</f>
        <v>129</v>
      </c>
      <c r="F468" s="66">
        <f>SUM(H468,J468,L468,)</f>
        <v>0</v>
      </c>
      <c r="G468" s="66">
        <v>129</v>
      </c>
      <c r="H468" s="66">
        <v>0</v>
      </c>
      <c r="I468" s="66">
        <v>0</v>
      </c>
      <c r="J468" s="66">
        <v>0</v>
      </c>
      <c r="K468" s="66">
        <v>0</v>
      </c>
      <c r="L468" s="66">
        <v>0</v>
      </c>
      <c r="M468" s="71"/>
    </row>
    <row r="469" spans="1:13" s="64" customFormat="1" x14ac:dyDescent="0.25">
      <c r="A469" s="168">
        <v>7</v>
      </c>
      <c r="B469" s="171" t="s">
        <v>358</v>
      </c>
      <c r="C469" s="158" t="s">
        <v>366</v>
      </c>
      <c r="D469" s="75" t="s">
        <v>320</v>
      </c>
      <c r="E469" s="66">
        <f>SUM(E470:E473)</f>
        <v>5734.9</v>
      </c>
      <c r="F469" s="66">
        <f t="shared" ref="F469:L469" si="282">SUM(F470:F473)</f>
        <v>7696.4</v>
      </c>
      <c r="G469" s="66">
        <f t="shared" si="282"/>
        <v>0</v>
      </c>
      <c r="H469" s="66">
        <f t="shared" si="282"/>
        <v>0</v>
      </c>
      <c r="I469" s="66">
        <f t="shared" si="282"/>
        <v>5734.9</v>
      </c>
      <c r="J469" s="66">
        <f t="shared" si="282"/>
        <v>7696.4</v>
      </c>
      <c r="K469" s="66">
        <f t="shared" si="282"/>
        <v>0</v>
      </c>
      <c r="L469" s="66">
        <f t="shared" si="282"/>
        <v>0</v>
      </c>
      <c r="M469" s="71"/>
    </row>
    <row r="470" spans="1:13" s="64" customFormat="1" x14ac:dyDescent="0.25">
      <c r="A470" s="168"/>
      <c r="B470" s="160"/>
      <c r="C470" s="182"/>
      <c r="D470" s="65" t="s">
        <v>21</v>
      </c>
      <c r="E470" s="72">
        <f t="shared" ref="E470" si="283">SUM(G470,I470,K470,)</f>
        <v>2036.5</v>
      </c>
      <c r="F470" s="66">
        <f>SUM(H470,J470,L470,)</f>
        <v>2101.1999999999998</v>
      </c>
      <c r="G470" s="66">
        <v>0</v>
      </c>
      <c r="H470" s="66">
        <v>0</v>
      </c>
      <c r="I470" s="72">
        <v>2036.5</v>
      </c>
      <c r="J470" s="66">
        <v>2101.1999999999998</v>
      </c>
      <c r="K470" s="66">
        <v>0</v>
      </c>
      <c r="L470" s="66">
        <v>0</v>
      </c>
      <c r="M470" s="122" t="s">
        <v>438</v>
      </c>
    </row>
    <row r="471" spans="1:13" s="64" customFormat="1" ht="93.75" customHeight="1" x14ac:dyDescent="0.25">
      <c r="A471" s="168"/>
      <c r="B471" s="160"/>
      <c r="C471" s="182"/>
      <c r="D471" s="122" t="s">
        <v>363</v>
      </c>
      <c r="E471" s="66">
        <f t="shared" ref="E471" si="284">SUM(G471,I471,K471,)</f>
        <v>1117.3</v>
      </c>
      <c r="F471" s="66">
        <f>SUM(H471,J471,L471,)</f>
        <v>1117.3</v>
      </c>
      <c r="G471" s="66">
        <v>0</v>
      </c>
      <c r="H471" s="66">
        <v>0</v>
      </c>
      <c r="I471" s="66">
        <v>1117.3</v>
      </c>
      <c r="J471" s="66">
        <v>1117.3</v>
      </c>
      <c r="K471" s="66">
        <v>0</v>
      </c>
      <c r="L471" s="66">
        <v>0</v>
      </c>
      <c r="M471" s="71" t="s">
        <v>378</v>
      </c>
    </row>
    <row r="472" spans="1:13" s="64" customFormat="1" ht="90" customHeight="1" x14ac:dyDescent="0.25">
      <c r="A472" s="168"/>
      <c r="B472" s="160"/>
      <c r="C472" s="182"/>
      <c r="D472" s="122" t="s">
        <v>546</v>
      </c>
      <c r="E472" s="66">
        <v>1229.0999999999999</v>
      </c>
      <c r="F472" s="66">
        <f>SUM(H472,J472,L472,)</f>
        <v>2423.9</v>
      </c>
      <c r="G472" s="66">
        <v>0</v>
      </c>
      <c r="H472" s="66">
        <v>0</v>
      </c>
      <c r="I472" s="66">
        <v>1229.0999999999999</v>
      </c>
      <c r="J472" s="66">
        <v>2423.9</v>
      </c>
      <c r="K472" s="66">
        <v>0</v>
      </c>
      <c r="L472" s="66">
        <v>0</v>
      </c>
      <c r="M472" s="71" t="s">
        <v>378</v>
      </c>
    </row>
    <row r="473" spans="1:13" s="64" customFormat="1" ht="92.25" customHeight="1" x14ac:dyDescent="0.25">
      <c r="A473" s="169"/>
      <c r="B473" s="170"/>
      <c r="C473" s="175"/>
      <c r="D473" s="122" t="s">
        <v>616</v>
      </c>
      <c r="E473" s="66">
        <f t="shared" ref="E473" si="285">SUM(G473,I473,K473,)</f>
        <v>1352</v>
      </c>
      <c r="F473" s="66">
        <f>SUM(H473,J473,L473,)</f>
        <v>2054</v>
      </c>
      <c r="G473" s="66">
        <v>0</v>
      </c>
      <c r="H473" s="66">
        <v>0</v>
      </c>
      <c r="I473" s="66">
        <v>1352</v>
      </c>
      <c r="J473" s="66">
        <v>2054</v>
      </c>
      <c r="K473" s="66">
        <v>0</v>
      </c>
      <c r="L473" s="66">
        <v>0</v>
      </c>
      <c r="M473" s="71" t="s">
        <v>378</v>
      </c>
    </row>
    <row r="474" spans="1:13" s="64" customFormat="1" x14ac:dyDescent="0.25">
      <c r="A474" s="168">
        <v>8</v>
      </c>
      <c r="B474" s="171" t="s">
        <v>359</v>
      </c>
      <c r="C474" s="158" t="s">
        <v>366</v>
      </c>
      <c r="D474" s="75" t="s">
        <v>320</v>
      </c>
      <c r="E474" s="66">
        <f>SUM(E475:E478)</f>
        <v>13355.5</v>
      </c>
      <c r="F474" s="66">
        <f t="shared" ref="F474:L474" si="286">SUM(F475:F478)</f>
        <v>22946.9</v>
      </c>
      <c r="G474" s="66">
        <f t="shared" si="286"/>
        <v>0</v>
      </c>
      <c r="H474" s="66">
        <f t="shared" si="286"/>
        <v>891.4</v>
      </c>
      <c r="I474" s="66">
        <f t="shared" si="286"/>
        <v>13355.5</v>
      </c>
      <c r="J474" s="66">
        <f t="shared" si="286"/>
        <v>22055.5</v>
      </c>
      <c r="K474" s="66">
        <f t="shared" si="286"/>
        <v>0</v>
      </c>
      <c r="L474" s="66">
        <f t="shared" si="286"/>
        <v>0</v>
      </c>
      <c r="M474" s="71"/>
    </row>
    <row r="475" spans="1:13" s="64" customFormat="1" ht="45" x14ac:dyDescent="0.25">
      <c r="A475" s="168"/>
      <c r="B475" s="160"/>
      <c r="C475" s="182"/>
      <c r="D475" s="65" t="s">
        <v>21</v>
      </c>
      <c r="E475" s="72">
        <f t="shared" ref="E475" si="287">SUM(G475,I475,K475,)</f>
        <v>3189.5</v>
      </c>
      <c r="F475" s="66">
        <f>SUM(H475,J475,L475,)</f>
        <v>3045.3</v>
      </c>
      <c r="G475" s="66">
        <v>0</v>
      </c>
      <c r="H475" s="66">
        <v>0</v>
      </c>
      <c r="I475" s="72">
        <v>3189.5</v>
      </c>
      <c r="J475" s="66">
        <v>3045.3</v>
      </c>
      <c r="K475" s="66">
        <v>0</v>
      </c>
      <c r="L475" s="66">
        <v>0</v>
      </c>
      <c r="M475" s="122" t="s">
        <v>505</v>
      </c>
    </row>
    <row r="476" spans="1:13" s="64" customFormat="1" ht="30" x14ac:dyDescent="0.25">
      <c r="A476" s="168"/>
      <c r="B476" s="160"/>
      <c r="C476" s="182"/>
      <c r="D476" s="122" t="s">
        <v>363</v>
      </c>
      <c r="E476" s="66">
        <f>SUM(G476,I476,K476,)</f>
        <v>3333</v>
      </c>
      <c r="F476" s="66">
        <f>SUM(H476,J476,L476,)</f>
        <v>3333</v>
      </c>
      <c r="G476" s="66">
        <v>0</v>
      </c>
      <c r="H476" s="66">
        <v>0</v>
      </c>
      <c r="I476" s="66">
        <v>3333</v>
      </c>
      <c r="J476" s="66">
        <v>3333</v>
      </c>
      <c r="K476" s="66">
        <v>0</v>
      </c>
      <c r="L476" s="66">
        <v>0</v>
      </c>
      <c r="M476" s="71" t="s">
        <v>379</v>
      </c>
    </row>
    <row r="477" spans="1:13" s="64" customFormat="1" ht="141.75" customHeight="1" x14ac:dyDescent="0.25">
      <c r="A477" s="168"/>
      <c r="B477" s="160"/>
      <c r="C477" s="182"/>
      <c r="D477" s="65" t="s">
        <v>546</v>
      </c>
      <c r="E477" s="66">
        <f>SUM(G477,I477,K477,)</f>
        <v>3333</v>
      </c>
      <c r="F477" s="66">
        <f>SUM(H477,J477,L477,)</f>
        <v>8778.7000000000007</v>
      </c>
      <c r="G477" s="66">
        <v>0</v>
      </c>
      <c r="H477" s="66">
        <v>891.4</v>
      </c>
      <c r="I477" s="66">
        <v>3333</v>
      </c>
      <c r="J477" s="66">
        <v>7887.3</v>
      </c>
      <c r="K477" s="66">
        <v>0</v>
      </c>
      <c r="L477" s="66">
        <v>0</v>
      </c>
      <c r="M477" s="71" t="s">
        <v>566</v>
      </c>
    </row>
    <row r="478" spans="1:13" s="64" customFormat="1" ht="138.75" customHeight="1" x14ac:dyDescent="0.25">
      <c r="A478" s="169"/>
      <c r="B478" s="170"/>
      <c r="C478" s="175"/>
      <c r="D478" s="65" t="s">
        <v>616</v>
      </c>
      <c r="E478" s="66">
        <f>SUM(G478,I478,K478,)</f>
        <v>3500</v>
      </c>
      <c r="F478" s="66">
        <f>SUM(H478,J478,L478,)</f>
        <v>7789.9</v>
      </c>
      <c r="G478" s="66">
        <v>0</v>
      </c>
      <c r="H478" s="66">
        <v>0</v>
      </c>
      <c r="I478" s="66">
        <v>3500</v>
      </c>
      <c r="J478" s="66">
        <v>7789.9</v>
      </c>
      <c r="K478" s="66">
        <v>0</v>
      </c>
      <c r="L478" s="66">
        <v>0</v>
      </c>
      <c r="M478" s="71" t="s">
        <v>566</v>
      </c>
    </row>
    <row r="479" spans="1:13" s="67" customFormat="1" x14ac:dyDescent="0.25">
      <c r="A479" s="168">
        <v>9</v>
      </c>
      <c r="B479" s="171" t="s">
        <v>360</v>
      </c>
      <c r="C479" s="158" t="s">
        <v>366</v>
      </c>
      <c r="D479" s="75" t="s">
        <v>320</v>
      </c>
      <c r="E479" s="66">
        <f>SUM(E480:E483)</f>
        <v>9960</v>
      </c>
      <c r="F479" s="66">
        <f t="shared" ref="F479:L479" si="288">SUM(F480:F483)</f>
        <v>2938.7</v>
      </c>
      <c r="G479" s="66">
        <f t="shared" si="288"/>
        <v>8700</v>
      </c>
      <c r="H479" s="66">
        <f t="shared" si="288"/>
        <v>1846</v>
      </c>
      <c r="I479" s="66">
        <f t="shared" si="288"/>
        <v>1260</v>
      </c>
      <c r="J479" s="66">
        <f t="shared" si="288"/>
        <v>1092.7</v>
      </c>
      <c r="K479" s="66">
        <f t="shared" si="288"/>
        <v>0</v>
      </c>
      <c r="L479" s="66">
        <f t="shared" si="288"/>
        <v>0</v>
      </c>
      <c r="M479" s="71"/>
    </row>
    <row r="480" spans="1:13" s="67" customFormat="1" x14ac:dyDescent="0.25">
      <c r="A480" s="168"/>
      <c r="B480" s="160"/>
      <c r="C480" s="182"/>
      <c r="D480" s="65" t="s">
        <v>21</v>
      </c>
      <c r="E480" s="72">
        <f t="shared" ref="E480" si="289">SUM(G480,I480,K480,)</f>
        <v>200</v>
      </c>
      <c r="F480" s="72">
        <f>SUM(H480,J480,L480,)</f>
        <v>140</v>
      </c>
      <c r="G480" s="66">
        <v>0</v>
      </c>
      <c r="H480" s="66">
        <v>0</v>
      </c>
      <c r="I480" s="72">
        <v>200</v>
      </c>
      <c r="J480" s="72">
        <v>140</v>
      </c>
      <c r="K480" s="66">
        <v>0</v>
      </c>
      <c r="L480" s="66">
        <v>0</v>
      </c>
      <c r="M480" s="122" t="s">
        <v>438</v>
      </c>
    </row>
    <row r="481" spans="1:13" s="67" customFormat="1" ht="60" x14ac:dyDescent="0.25">
      <c r="A481" s="168"/>
      <c r="B481" s="160"/>
      <c r="C481" s="182"/>
      <c r="D481" s="65" t="s">
        <v>363</v>
      </c>
      <c r="E481" s="66">
        <f t="shared" ref="E481" si="290">SUM(G481,I481,K481,)</f>
        <v>3200</v>
      </c>
      <c r="F481" s="66">
        <f>SUM(H481,J481,L481,)</f>
        <v>350</v>
      </c>
      <c r="G481" s="72">
        <v>2850</v>
      </c>
      <c r="H481" s="72">
        <v>0</v>
      </c>
      <c r="I481" s="66">
        <v>350</v>
      </c>
      <c r="J481" s="66">
        <v>350</v>
      </c>
      <c r="K481" s="66">
        <v>0</v>
      </c>
      <c r="L481" s="66">
        <v>0</v>
      </c>
      <c r="M481" s="69" t="s">
        <v>506</v>
      </c>
    </row>
    <row r="482" spans="1:13" s="67" customFormat="1" ht="195" x14ac:dyDescent="0.25">
      <c r="A482" s="168"/>
      <c r="B482" s="160"/>
      <c r="C482" s="182"/>
      <c r="D482" s="65" t="s">
        <v>546</v>
      </c>
      <c r="E482" s="66">
        <v>3190</v>
      </c>
      <c r="F482" s="66">
        <f>SUM(H482,J482,L482,)</f>
        <v>273.5</v>
      </c>
      <c r="G482" s="72">
        <v>2850</v>
      </c>
      <c r="H482" s="72">
        <v>0</v>
      </c>
      <c r="I482" s="66">
        <v>340</v>
      </c>
      <c r="J482" s="66">
        <v>273.5</v>
      </c>
      <c r="K482" s="66">
        <v>0</v>
      </c>
      <c r="L482" s="66">
        <v>0</v>
      </c>
      <c r="M482" s="90" t="s">
        <v>594</v>
      </c>
    </row>
    <row r="483" spans="1:13" s="67" customFormat="1" ht="150" x14ac:dyDescent="0.25">
      <c r="A483" s="169"/>
      <c r="B483" s="170"/>
      <c r="C483" s="175"/>
      <c r="D483" s="65" t="s">
        <v>616</v>
      </c>
      <c r="E483" s="66">
        <f t="shared" ref="E483" si="291">SUM(G483,I483,K483,)</f>
        <v>3370</v>
      </c>
      <c r="F483" s="66">
        <f>SUM(H483,J483,L483,)</f>
        <v>2175.1999999999998</v>
      </c>
      <c r="G483" s="72">
        <v>3000</v>
      </c>
      <c r="H483" s="72">
        <v>1846</v>
      </c>
      <c r="I483" s="66">
        <v>370</v>
      </c>
      <c r="J483" s="66">
        <v>329.2</v>
      </c>
      <c r="K483" s="66">
        <v>0</v>
      </c>
      <c r="L483" s="66">
        <v>0</v>
      </c>
      <c r="M483" s="90" t="s">
        <v>703</v>
      </c>
    </row>
    <row r="484" spans="1:13" s="67" customFormat="1" x14ac:dyDescent="0.25">
      <c r="A484" s="168">
        <v>10</v>
      </c>
      <c r="B484" s="171" t="s">
        <v>361</v>
      </c>
      <c r="C484" s="158" t="s">
        <v>366</v>
      </c>
      <c r="D484" s="75" t="s">
        <v>320</v>
      </c>
      <c r="E484" s="66">
        <f>SUM(E485:E488)</f>
        <v>1215</v>
      </c>
      <c r="F484" s="66">
        <f t="shared" ref="F484:L484" si="292">SUM(F485:F488)</f>
        <v>1387.6</v>
      </c>
      <c r="G484" s="66">
        <f t="shared" si="292"/>
        <v>0</v>
      </c>
      <c r="H484" s="66">
        <f t="shared" si="292"/>
        <v>0</v>
      </c>
      <c r="I484" s="66">
        <f t="shared" si="292"/>
        <v>1215</v>
      </c>
      <c r="J484" s="66">
        <f t="shared" si="292"/>
        <v>1387.6</v>
      </c>
      <c r="K484" s="66">
        <f t="shared" si="292"/>
        <v>0</v>
      </c>
      <c r="L484" s="66">
        <f t="shared" si="292"/>
        <v>0</v>
      </c>
      <c r="M484" s="69"/>
    </row>
    <row r="485" spans="1:13" s="67" customFormat="1" x14ac:dyDescent="0.25">
      <c r="A485" s="168"/>
      <c r="B485" s="160"/>
      <c r="C485" s="182"/>
      <c r="D485" s="65" t="s">
        <v>21</v>
      </c>
      <c r="E485" s="72">
        <f t="shared" ref="E485:E488" si="293">SUM(G485,I485,K485,)</f>
        <v>315</v>
      </c>
      <c r="F485" s="66">
        <f>SUM(H485,J485,L485,)</f>
        <v>315</v>
      </c>
      <c r="G485" s="66">
        <v>0</v>
      </c>
      <c r="H485" s="66">
        <v>0</v>
      </c>
      <c r="I485" s="72">
        <v>315</v>
      </c>
      <c r="J485" s="66">
        <v>315</v>
      </c>
      <c r="K485" s="66">
        <v>0</v>
      </c>
      <c r="L485" s="66">
        <v>0</v>
      </c>
      <c r="M485" s="122" t="s">
        <v>438</v>
      </c>
    </row>
    <row r="486" spans="1:13" s="67" customFormat="1" ht="75" x14ac:dyDescent="0.25">
      <c r="A486" s="168"/>
      <c r="B486" s="160"/>
      <c r="C486" s="182"/>
      <c r="D486" s="122" t="s">
        <v>363</v>
      </c>
      <c r="E486" s="66">
        <f t="shared" ref="E486" si="294">SUM(G486,I486,K486,)</f>
        <v>300</v>
      </c>
      <c r="F486" s="66">
        <f>SUM(H486,J486,L486,)</f>
        <v>300</v>
      </c>
      <c r="G486" s="72">
        <v>0</v>
      </c>
      <c r="H486" s="72">
        <v>0</v>
      </c>
      <c r="I486" s="66">
        <v>300</v>
      </c>
      <c r="J486" s="66">
        <v>300</v>
      </c>
      <c r="K486" s="66">
        <v>0</v>
      </c>
      <c r="L486" s="66">
        <v>0</v>
      </c>
      <c r="M486" s="69" t="s">
        <v>380</v>
      </c>
    </row>
    <row r="487" spans="1:13" s="67" customFormat="1" ht="165" x14ac:dyDescent="0.25">
      <c r="A487" s="168"/>
      <c r="B487" s="160"/>
      <c r="C487" s="182"/>
      <c r="D487" s="122" t="s">
        <v>546</v>
      </c>
      <c r="E487" s="66">
        <f t="shared" si="293"/>
        <v>300</v>
      </c>
      <c r="F487" s="66">
        <f>SUM(H487,J487,L487,)</f>
        <v>492.3</v>
      </c>
      <c r="G487" s="72">
        <v>0</v>
      </c>
      <c r="H487" s="72">
        <v>0</v>
      </c>
      <c r="I487" s="66">
        <v>300</v>
      </c>
      <c r="J487" s="66">
        <v>492.3</v>
      </c>
      <c r="K487" s="66">
        <v>0</v>
      </c>
      <c r="L487" s="66">
        <v>0</v>
      </c>
      <c r="M487" s="90" t="s">
        <v>596</v>
      </c>
    </row>
    <row r="488" spans="1:13" s="67" customFormat="1" ht="224.25" customHeight="1" x14ac:dyDescent="0.25">
      <c r="A488" s="169"/>
      <c r="B488" s="170"/>
      <c r="C488" s="175"/>
      <c r="D488" s="122" t="s">
        <v>616</v>
      </c>
      <c r="E488" s="66">
        <f t="shared" si="293"/>
        <v>300</v>
      </c>
      <c r="F488" s="66">
        <f>SUM(H488,J488,L488,)</f>
        <v>280.3</v>
      </c>
      <c r="G488" s="72">
        <v>0</v>
      </c>
      <c r="H488" s="72">
        <v>0</v>
      </c>
      <c r="I488" s="66">
        <v>300</v>
      </c>
      <c r="J488" s="66">
        <v>280.3</v>
      </c>
      <c r="K488" s="66">
        <v>0</v>
      </c>
      <c r="L488" s="66">
        <v>0</v>
      </c>
      <c r="M488" s="90" t="s">
        <v>704</v>
      </c>
    </row>
    <row r="489" spans="1:13" s="64" customFormat="1" x14ac:dyDescent="0.25">
      <c r="A489" s="126"/>
      <c r="B489" s="124"/>
      <c r="C489" s="90"/>
      <c r="D489" s="75" t="s">
        <v>320</v>
      </c>
      <c r="E489" s="74">
        <f>SUM(E490:E493)</f>
        <v>186017.8</v>
      </c>
      <c r="F489" s="74">
        <f t="shared" ref="F489:L489" si="295">SUM(F490:F493)</f>
        <v>176477.1</v>
      </c>
      <c r="G489" s="74">
        <f t="shared" si="295"/>
        <v>9180</v>
      </c>
      <c r="H489" s="74">
        <f t="shared" si="295"/>
        <v>8013.0999999999995</v>
      </c>
      <c r="I489" s="74">
        <f t="shared" si="295"/>
        <v>176837.8</v>
      </c>
      <c r="J489" s="74">
        <f t="shared" si="295"/>
        <v>168464</v>
      </c>
      <c r="K489" s="74">
        <f t="shared" si="295"/>
        <v>0</v>
      </c>
      <c r="L489" s="74">
        <f t="shared" si="295"/>
        <v>0</v>
      </c>
      <c r="M489" s="69"/>
    </row>
    <row r="490" spans="1:13" s="63" customFormat="1" ht="15" customHeight="1" x14ac:dyDescent="0.25">
      <c r="A490" s="126"/>
      <c r="B490" s="124"/>
      <c r="C490" s="90"/>
      <c r="D490" s="81" t="s">
        <v>21</v>
      </c>
      <c r="E490" s="74">
        <f t="shared" ref="E490:L490" si="296">SUM(E440,E445,E450,E455,E460,E465,E470,E475,E480,E485,)</f>
        <v>41300.400000000001</v>
      </c>
      <c r="F490" s="74">
        <f t="shared" si="296"/>
        <v>37372.800000000003</v>
      </c>
      <c r="G490" s="74">
        <f t="shared" si="296"/>
        <v>111</v>
      </c>
      <c r="H490" s="74">
        <f t="shared" si="296"/>
        <v>111</v>
      </c>
      <c r="I490" s="74">
        <f t="shared" si="296"/>
        <v>41189.4</v>
      </c>
      <c r="J490" s="74">
        <f t="shared" si="296"/>
        <v>37261.800000000003</v>
      </c>
      <c r="K490" s="74">
        <f t="shared" si="296"/>
        <v>0</v>
      </c>
      <c r="L490" s="74">
        <f t="shared" si="296"/>
        <v>0</v>
      </c>
      <c r="M490" s="69"/>
    </row>
    <row r="491" spans="1:13" s="63" customFormat="1" ht="18" customHeight="1" x14ac:dyDescent="0.25">
      <c r="A491" s="126"/>
      <c r="B491" s="124"/>
      <c r="C491" s="90"/>
      <c r="D491" s="75" t="s">
        <v>363</v>
      </c>
      <c r="E491" s="74">
        <f t="shared" ref="E491:L493" si="297">SUM(E441,E446,E451,E456,E461,E466,E471,E476,E481,E486,)</f>
        <v>44636.5</v>
      </c>
      <c r="F491" s="74">
        <f t="shared" si="297"/>
        <v>34052.5</v>
      </c>
      <c r="G491" s="74">
        <f t="shared" si="297"/>
        <v>2967</v>
      </c>
      <c r="H491" s="74">
        <f t="shared" si="297"/>
        <v>117</v>
      </c>
      <c r="I491" s="74">
        <f t="shared" si="297"/>
        <v>41669.5</v>
      </c>
      <c r="J491" s="74">
        <f t="shared" si="297"/>
        <v>33935.5</v>
      </c>
      <c r="K491" s="74">
        <f t="shared" si="297"/>
        <v>0</v>
      </c>
      <c r="L491" s="74">
        <f t="shared" si="297"/>
        <v>0</v>
      </c>
      <c r="M491" s="69"/>
    </row>
    <row r="492" spans="1:13" s="63" customFormat="1" ht="18" customHeight="1" x14ac:dyDescent="0.25">
      <c r="A492" s="76"/>
      <c r="B492" s="75"/>
      <c r="C492" s="76"/>
      <c r="D492" s="75" t="s">
        <v>546</v>
      </c>
      <c r="E492" s="74">
        <f t="shared" si="297"/>
        <v>48148.1</v>
      </c>
      <c r="F492" s="74">
        <f t="shared" si="297"/>
        <v>52940.3</v>
      </c>
      <c r="G492" s="74">
        <f t="shared" si="297"/>
        <v>2973</v>
      </c>
      <c r="H492" s="74">
        <f t="shared" si="297"/>
        <v>5091.3999999999996</v>
      </c>
      <c r="I492" s="74">
        <f t="shared" si="297"/>
        <v>45175.1</v>
      </c>
      <c r="J492" s="74">
        <f t="shared" si="297"/>
        <v>47848.900000000009</v>
      </c>
      <c r="K492" s="74">
        <f t="shared" si="297"/>
        <v>0</v>
      </c>
      <c r="L492" s="74">
        <f t="shared" si="297"/>
        <v>0</v>
      </c>
      <c r="M492" s="77"/>
    </row>
    <row r="493" spans="1:13" s="63" customFormat="1" ht="17.25" customHeight="1" x14ac:dyDescent="0.25">
      <c r="A493" s="76"/>
      <c r="B493" s="75"/>
      <c r="C493" s="76"/>
      <c r="D493" s="75" t="s">
        <v>616</v>
      </c>
      <c r="E493" s="74">
        <f t="shared" si="297"/>
        <v>51932.800000000003</v>
      </c>
      <c r="F493" s="74">
        <f t="shared" si="297"/>
        <v>52111.5</v>
      </c>
      <c r="G493" s="74">
        <f t="shared" si="297"/>
        <v>3129</v>
      </c>
      <c r="H493" s="74">
        <f t="shared" si="297"/>
        <v>2693.7</v>
      </c>
      <c r="I493" s="74">
        <f t="shared" si="297"/>
        <v>48803.8</v>
      </c>
      <c r="J493" s="74">
        <f t="shared" si="297"/>
        <v>49417.8</v>
      </c>
      <c r="K493" s="74">
        <f t="shared" si="297"/>
        <v>0</v>
      </c>
      <c r="L493" s="74">
        <f t="shared" si="297"/>
        <v>0</v>
      </c>
      <c r="M493" s="77"/>
    </row>
    <row r="494" spans="1:13" s="63" customFormat="1" ht="34.5" customHeight="1" x14ac:dyDescent="0.25">
      <c r="A494" s="76"/>
      <c r="B494" s="75"/>
      <c r="C494" s="76"/>
      <c r="D494" s="75" t="s">
        <v>362</v>
      </c>
      <c r="E494" s="84">
        <f>SUM(E495:E498)</f>
        <v>6371578.8999999994</v>
      </c>
      <c r="F494" s="84">
        <f t="shared" ref="F494:L494" si="298">SUM(F495:F498)</f>
        <v>3948875.91</v>
      </c>
      <c r="G494" s="84">
        <f t="shared" si="298"/>
        <v>3534432.7</v>
      </c>
      <c r="H494" s="84">
        <f t="shared" si="298"/>
        <v>1016216.0999999999</v>
      </c>
      <c r="I494" s="84">
        <f t="shared" si="298"/>
        <v>2158186.8000000003</v>
      </c>
      <c r="J494" s="84">
        <f t="shared" si="298"/>
        <v>2047683.1800000002</v>
      </c>
      <c r="K494" s="84">
        <f t="shared" si="298"/>
        <v>677694.4</v>
      </c>
      <c r="L494" s="84">
        <f t="shared" si="298"/>
        <v>884976.62999999989</v>
      </c>
      <c r="M494" s="77"/>
    </row>
    <row r="495" spans="1:13" s="63" customFormat="1" x14ac:dyDescent="0.25">
      <c r="A495" s="76"/>
      <c r="B495" s="81"/>
      <c r="C495" s="76"/>
      <c r="D495" s="81" t="s">
        <v>21</v>
      </c>
      <c r="E495" s="84">
        <f t="shared" ref="E495:J495" si="299">SUM(E13,E44,E94,E127,E158,E207,E276,E297,E308,E329,E364,E383,E408,E434,E490)</f>
        <v>1686451.6</v>
      </c>
      <c r="F495" s="74">
        <f t="shared" si="299"/>
        <v>1207327.6000000001</v>
      </c>
      <c r="G495" s="74">
        <f t="shared" si="299"/>
        <v>938622.4</v>
      </c>
      <c r="H495" s="74">
        <f t="shared" si="299"/>
        <v>486636.6999999999</v>
      </c>
      <c r="I495" s="74">
        <f t="shared" si="299"/>
        <v>572841</v>
      </c>
      <c r="J495" s="74">
        <f t="shared" si="299"/>
        <v>544385.80000000005</v>
      </c>
      <c r="K495" s="74">
        <f>SUM(K13,K44,K127,K158,K207,K276,K297,K308,K329,K364,K383,K408,K434,K490)</f>
        <v>173723.19999999998</v>
      </c>
      <c r="L495" s="74">
        <f>SUM(L13,L44,L94,L127,L158,L207,L276,L297,L308,L329,L364,L383,L408,L434,L490)</f>
        <v>176305.09999999998</v>
      </c>
      <c r="M495" s="77"/>
    </row>
    <row r="496" spans="1:13" s="63" customFormat="1" x14ac:dyDescent="0.25">
      <c r="A496" s="76"/>
      <c r="B496" s="81"/>
      <c r="C496" s="76"/>
      <c r="D496" s="75" t="s">
        <v>363</v>
      </c>
      <c r="E496" s="101">
        <f t="shared" ref="E496:L496" si="300">SUM(E14,E45,E95,E99,E128,E159,E208,E277,E298,E330,E365,E384,E409,E435,E491)</f>
        <v>1448924.4</v>
      </c>
      <c r="F496" s="101">
        <f t="shared" si="300"/>
        <v>709893.17999999993</v>
      </c>
      <c r="G496" s="101">
        <f t="shared" si="300"/>
        <v>789322.20000000007</v>
      </c>
      <c r="H496" s="101">
        <f t="shared" si="300"/>
        <v>224601.99999999997</v>
      </c>
      <c r="I496" s="101">
        <f t="shared" si="300"/>
        <v>493327.8</v>
      </c>
      <c r="J496" s="101">
        <f t="shared" si="300"/>
        <v>323260.38</v>
      </c>
      <c r="K496" s="101">
        <f t="shared" si="300"/>
        <v>166274.4</v>
      </c>
      <c r="L496" s="101">
        <f t="shared" si="300"/>
        <v>162030.79999999999</v>
      </c>
      <c r="M496" s="77"/>
    </row>
    <row r="497" spans="1:13" s="63" customFormat="1" x14ac:dyDescent="0.25">
      <c r="A497" s="143"/>
      <c r="B497" s="75"/>
      <c r="C497" s="144"/>
      <c r="D497" s="75" t="s">
        <v>546</v>
      </c>
      <c r="E497" s="101">
        <f>SUM(E15,E46,E96,E100,E129,E160,E209,E278,E299,E310,E331,E366,E385,E410,E436,E492)</f>
        <v>1677863.5999999999</v>
      </c>
      <c r="F497" s="101">
        <f t="shared" ref="F497:L498" si="301">SUM(F15,F46,F96,F100,F129,F160,F209,F278,F299,F310,F331,F366,F385,F410,F436,F492)</f>
        <v>898212.1</v>
      </c>
      <c r="G497" s="101">
        <f t="shared" si="301"/>
        <v>946611.49999999988</v>
      </c>
      <c r="H497" s="101">
        <f t="shared" si="301"/>
        <v>96616.5</v>
      </c>
      <c r="I497" s="101">
        <f t="shared" si="301"/>
        <v>564023.9</v>
      </c>
      <c r="J497" s="101">
        <f t="shared" si="301"/>
        <v>644190.50000000012</v>
      </c>
      <c r="K497" s="101">
        <f t="shared" si="301"/>
        <v>167228.20000000001</v>
      </c>
      <c r="L497" s="101">
        <f t="shared" si="301"/>
        <v>157405.09999999998</v>
      </c>
      <c r="M497" s="143"/>
    </row>
    <row r="498" spans="1:13" s="63" customFormat="1" x14ac:dyDescent="0.25">
      <c r="A498" s="143"/>
      <c r="B498" s="75"/>
      <c r="C498" s="144"/>
      <c r="D498" s="75" t="s">
        <v>616</v>
      </c>
      <c r="E498" s="101">
        <f>SUM(E16,E47,E97,E101,E130,E161,E210,E279,E300,E311,E332,E367,E386,E411,E437,E493)</f>
        <v>1558339.3</v>
      </c>
      <c r="F498" s="101">
        <f t="shared" si="301"/>
        <v>1133443.03</v>
      </c>
      <c r="G498" s="101">
        <f t="shared" si="301"/>
        <v>859876.6</v>
      </c>
      <c r="H498" s="101">
        <f t="shared" si="301"/>
        <v>208360.9</v>
      </c>
      <c r="I498" s="101">
        <f t="shared" si="301"/>
        <v>527994.1</v>
      </c>
      <c r="J498" s="101">
        <f t="shared" si="301"/>
        <v>535846.5</v>
      </c>
      <c r="K498" s="101">
        <f t="shared" si="301"/>
        <v>170468.6</v>
      </c>
      <c r="L498" s="101">
        <f t="shared" si="301"/>
        <v>389235.63</v>
      </c>
      <c r="M498" s="143"/>
    </row>
    <row r="499" spans="1:13" x14ac:dyDescent="0.25">
      <c r="A499" s="179"/>
      <c r="B499" s="179"/>
      <c r="C499" s="179"/>
      <c r="D499" s="179"/>
      <c r="E499" s="179"/>
      <c r="F499" s="179"/>
      <c r="G499" s="179"/>
      <c r="H499" s="179"/>
      <c r="I499" s="179"/>
      <c r="J499" s="179"/>
      <c r="K499" s="179"/>
      <c r="L499" s="179"/>
      <c r="M499" s="179"/>
    </row>
    <row r="500" spans="1:13" x14ac:dyDescent="0.25">
      <c r="A500" s="178"/>
      <c r="B500" s="178"/>
      <c r="C500" s="178"/>
      <c r="D500" s="178"/>
      <c r="E500" s="178"/>
      <c r="F500" s="178"/>
      <c r="G500" s="178"/>
      <c r="H500" s="178"/>
      <c r="I500" s="178"/>
      <c r="J500" s="178"/>
      <c r="K500" s="178"/>
      <c r="L500" s="178"/>
      <c r="M500" s="178"/>
    </row>
  </sheetData>
  <mergeCells count="332">
    <mergeCell ref="A479:A483"/>
    <mergeCell ref="B479:B483"/>
    <mergeCell ref="C479:C483"/>
    <mergeCell ref="A484:A488"/>
    <mergeCell ref="B484:B488"/>
    <mergeCell ref="C484:C488"/>
    <mergeCell ref="A55:A59"/>
    <mergeCell ref="B55:B59"/>
    <mergeCell ref="C55:C59"/>
    <mergeCell ref="A61:A65"/>
    <mergeCell ref="B61:B65"/>
    <mergeCell ref="C61:C65"/>
    <mergeCell ref="A67:A71"/>
    <mergeCell ref="B67:B71"/>
    <mergeCell ref="C67:C71"/>
    <mergeCell ref="A83:A87"/>
    <mergeCell ref="B83:B87"/>
    <mergeCell ref="C83:C87"/>
    <mergeCell ref="A88:A92"/>
    <mergeCell ref="B88:B92"/>
    <mergeCell ref="C88:C92"/>
    <mergeCell ref="A464:A468"/>
    <mergeCell ref="B464:B468"/>
    <mergeCell ref="C464:C468"/>
    <mergeCell ref="A469:A473"/>
    <mergeCell ref="B469:B473"/>
    <mergeCell ref="C469:C473"/>
    <mergeCell ref="A474:A478"/>
    <mergeCell ref="B474:B478"/>
    <mergeCell ref="C474:C478"/>
    <mergeCell ref="A449:A453"/>
    <mergeCell ref="B449:B453"/>
    <mergeCell ref="C449:C453"/>
    <mergeCell ref="A454:A458"/>
    <mergeCell ref="B454:B458"/>
    <mergeCell ref="C454:C458"/>
    <mergeCell ref="A459:A463"/>
    <mergeCell ref="B459:B463"/>
    <mergeCell ref="C459:C463"/>
    <mergeCell ref="A439:A443"/>
    <mergeCell ref="B439:B443"/>
    <mergeCell ref="C439:C443"/>
    <mergeCell ref="A444:A448"/>
    <mergeCell ref="B444:B448"/>
    <mergeCell ref="C444:C448"/>
    <mergeCell ref="A438:M438"/>
    <mergeCell ref="A433:A437"/>
    <mergeCell ref="B433:B437"/>
    <mergeCell ref="C433:C437"/>
    <mergeCell ref="A402:A406"/>
    <mergeCell ref="B402:B406"/>
    <mergeCell ref="C402:C406"/>
    <mergeCell ref="A414:A418"/>
    <mergeCell ref="B414:B418"/>
    <mergeCell ref="C414:C418"/>
    <mergeCell ref="A412:M412"/>
    <mergeCell ref="C424:C428"/>
    <mergeCell ref="A429:A432"/>
    <mergeCell ref="B429:B432"/>
    <mergeCell ref="C429:C432"/>
    <mergeCell ref="C353:C357"/>
    <mergeCell ref="A358:A362"/>
    <mergeCell ref="B358:B362"/>
    <mergeCell ref="A369:A373"/>
    <mergeCell ref="B369:B373"/>
    <mergeCell ref="A379:A381"/>
    <mergeCell ref="B379:B381"/>
    <mergeCell ref="C379:C381"/>
    <mergeCell ref="A388:A392"/>
    <mergeCell ref="B388:B392"/>
    <mergeCell ref="C388:C392"/>
    <mergeCell ref="C235:C239"/>
    <mergeCell ref="A240:A244"/>
    <mergeCell ref="B240:B244"/>
    <mergeCell ref="C240:C244"/>
    <mergeCell ref="A104:A108"/>
    <mergeCell ref="B104:B108"/>
    <mergeCell ref="C104:C108"/>
    <mergeCell ref="C201:C205"/>
    <mergeCell ref="A214:A218"/>
    <mergeCell ref="B214:B218"/>
    <mergeCell ref="C214:C218"/>
    <mergeCell ref="A211:M211"/>
    <mergeCell ref="A221:A225"/>
    <mergeCell ref="B221:B225"/>
    <mergeCell ref="C221:C225"/>
    <mergeCell ref="A219:M219"/>
    <mergeCell ref="A220:M220"/>
    <mergeCell ref="A147:A151"/>
    <mergeCell ref="B147:B151"/>
    <mergeCell ref="C147:C151"/>
    <mergeCell ref="B168:M168"/>
    <mergeCell ref="A126:A130"/>
    <mergeCell ref="B126:B130"/>
    <mergeCell ref="A162:M162"/>
    <mergeCell ref="A280:M280"/>
    <mergeCell ref="A109:A113"/>
    <mergeCell ref="B109:B113"/>
    <mergeCell ref="C109:C113"/>
    <mergeCell ref="A114:A118"/>
    <mergeCell ref="B114:B118"/>
    <mergeCell ref="C114:C118"/>
    <mergeCell ref="A119:A120"/>
    <mergeCell ref="B119:B120"/>
    <mergeCell ref="C119:C120"/>
    <mergeCell ref="A142:A146"/>
    <mergeCell ref="B142:B146"/>
    <mergeCell ref="C142:C146"/>
    <mergeCell ref="A122:A125"/>
    <mergeCell ref="B122:B125"/>
    <mergeCell ref="C122:C125"/>
    <mergeCell ref="A137:A141"/>
    <mergeCell ref="B137:B141"/>
    <mergeCell ref="C137:C141"/>
    <mergeCell ref="A212:M212"/>
    <mergeCell ref="B245:B249"/>
    <mergeCell ref="C245:C249"/>
    <mergeCell ref="A235:A239"/>
    <mergeCell ref="B235:B239"/>
    <mergeCell ref="A99:A101"/>
    <mergeCell ref="B99:B101"/>
    <mergeCell ref="C99:C101"/>
    <mergeCell ref="A78:A82"/>
    <mergeCell ref="B78:B82"/>
    <mergeCell ref="C78:C82"/>
    <mergeCell ref="A73:A77"/>
    <mergeCell ref="B73:B77"/>
    <mergeCell ref="C73:C77"/>
    <mergeCell ref="A265:A269"/>
    <mergeCell ref="B265:B269"/>
    <mergeCell ref="A420:A423"/>
    <mergeCell ref="B420:B423"/>
    <mergeCell ref="C420:C423"/>
    <mergeCell ref="A424:A428"/>
    <mergeCell ref="B424:B428"/>
    <mergeCell ref="H374:H375"/>
    <mergeCell ref="I374:I375"/>
    <mergeCell ref="E374:E375"/>
    <mergeCell ref="A382:A386"/>
    <mergeCell ref="B382:B386"/>
    <mergeCell ref="C382:C386"/>
    <mergeCell ref="A407:A411"/>
    <mergeCell ref="B407:B411"/>
    <mergeCell ref="C407:C411"/>
    <mergeCell ref="A387:M387"/>
    <mergeCell ref="A368:M368"/>
    <mergeCell ref="A344:A348"/>
    <mergeCell ref="B344:B348"/>
    <mergeCell ref="C344:C348"/>
    <mergeCell ref="A339:A343"/>
    <mergeCell ref="B339:B343"/>
    <mergeCell ref="C339:C343"/>
    <mergeCell ref="A245:A249"/>
    <mergeCell ref="A201:A205"/>
    <mergeCell ref="B201:B205"/>
    <mergeCell ref="L374:L375"/>
    <mergeCell ref="M374:M375"/>
    <mergeCell ref="A349:A352"/>
    <mergeCell ref="B349:B352"/>
    <mergeCell ref="C349:C352"/>
    <mergeCell ref="F374:F375"/>
    <mergeCell ref="C369:C372"/>
    <mergeCell ref="A374:A375"/>
    <mergeCell ref="B374:B375"/>
    <mergeCell ref="C374:C375"/>
    <mergeCell ref="D374:D375"/>
    <mergeCell ref="A234:M234"/>
    <mergeCell ref="B226:M226"/>
    <mergeCell ref="A255:A259"/>
    <mergeCell ref="B255:B259"/>
    <mergeCell ref="C255:C259"/>
    <mergeCell ref="A260:A264"/>
    <mergeCell ref="B260:B264"/>
    <mergeCell ref="C260:C264"/>
    <mergeCell ref="B230:B233"/>
    <mergeCell ref="C230:C233"/>
    <mergeCell ref="A131:M131"/>
    <mergeCell ref="B157:B161"/>
    <mergeCell ref="C157:C161"/>
    <mergeCell ref="B179:B180"/>
    <mergeCell ref="C179:C180"/>
    <mergeCell ref="A179:A180"/>
    <mergeCell ref="A186:A190"/>
    <mergeCell ref="B186:B190"/>
    <mergeCell ref="C186:C190"/>
    <mergeCell ref="A196:A200"/>
    <mergeCell ref="B196:B200"/>
    <mergeCell ref="C196:C200"/>
    <mergeCell ref="J1:M1"/>
    <mergeCell ref="A98:M98"/>
    <mergeCell ref="A103:M103"/>
    <mergeCell ref="A48:M48"/>
    <mergeCell ref="A10:M10"/>
    <mergeCell ref="A6:A8"/>
    <mergeCell ref="B6:B8"/>
    <mergeCell ref="E6:L6"/>
    <mergeCell ref="G49:G50"/>
    <mergeCell ref="H49:H50"/>
    <mergeCell ref="I49:I50"/>
    <mergeCell ref="J49:J50"/>
    <mergeCell ref="K49:K50"/>
    <mergeCell ref="L49:L50"/>
    <mergeCell ref="M49:M50"/>
    <mergeCell ref="E11:E12"/>
    <mergeCell ref="A11:A16"/>
    <mergeCell ref="C11:C16"/>
    <mergeCell ref="B28:B30"/>
    <mergeCell ref="C28:C30"/>
    <mergeCell ref="L11:L12"/>
    <mergeCell ref="H11:H12"/>
    <mergeCell ref="A4:M4"/>
    <mergeCell ref="E7:F7"/>
    <mergeCell ref="G7:H7"/>
    <mergeCell ref="I7:J7"/>
    <mergeCell ref="K7:L7"/>
    <mergeCell ref="C6:C8"/>
    <mergeCell ref="A17:M17"/>
    <mergeCell ref="D6:D8"/>
    <mergeCell ref="D11:D12"/>
    <mergeCell ref="M11:M12"/>
    <mergeCell ref="J11:J12"/>
    <mergeCell ref="K11:K12"/>
    <mergeCell ref="A31:A32"/>
    <mergeCell ref="A33:A34"/>
    <mergeCell ref="A40:A41"/>
    <mergeCell ref="C40:C41"/>
    <mergeCell ref="C49:C54"/>
    <mergeCell ref="A35:A39"/>
    <mergeCell ref="A49:A54"/>
    <mergeCell ref="B40:B42"/>
    <mergeCell ref="I11:I12"/>
    <mergeCell ref="D49:D50"/>
    <mergeCell ref="E49:E50"/>
    <mergeCell ref="A18:A20"/>
    <mergeCell ref="B31:B32"/>
    <mergeCell ref="C31:C32"/>
    <mergeCell ref="B33:B34"/>
    <mergeCell ref="C33:C34"/>
    <mergeCell ref="B35:B39"/>
    <mergeCell ref="C35:C39"/>
    <mergeCell ref="G11:G12"/>
    <mergeCell ref="B11:B16"/>
    <mergeCell ref="F49:F50"/>
    <mergeCell ref="F11:F12"/>
    <mergeCell ref="A22:A24"/>
    <mergeCell ref="A25:A27"/>
    <mergeCell ref="A28:A30"/>
    <mergeCell ref="B18:B20"/>
    <mergeCell ref="C18:C20"/>
    <mergeCell ref="B22:B24"/>
    <mergeCell ref="C22:C24"/>
    <mergeCell ref="B25:B27"/>
    <mergeCell ref="C25:C27"/>
    <mergeCell ref="B49:B54"/>
    <mergeCell ref="A250:A254"/>
    <mergeCell ref="B250:B254"/>
    <mergeCell ref="C250:C254"/>
    <mergeCell ref="A163:A167"/>
    <mergeCell ref="B163:B167"/>
    <mergeCell ref="C163:C167"/>
    <mergeCell ref="A181:A185"/>
    <mergeCell ref="B181:B185"/>
    <mergeCell ref="C181:C185"/>
    <mergeCell ref="A152:A155"/>
    <mergeCell ref="B152:B155"/>
    <mergeCell ref="C152:C155"/>
    <mergeCell ref="A157:A161"/>
    <mergeCell ref="A191:A195"/>
    <mergeCell ref="B191:B195"/>
    <mergeCell ref="C191:C195"/>
    <mergeCell ref="A500:M500"/>
    <mergeCell ref="A499:M499"/>
    <mergeCell ref="A318:A322"/>
    <mergeCell ref="B318:B322"/>
    <mergeCell ref="C318:C322"/>
    <mergeCell ref="A313:A317"/>
    <mergeCell ref="B313:B317"/>
    <mergeCell ref="C313:C317"/>
    <mergeCell ref="A323:A327"/>
    <mergeCell ref="B323:B327"/>
    <mergeCell ref="C323:C327"/>
    <mergeCell ref="A334:A338"/>
    <mergeCell ref="B334:B338"/>
    <mergeCell ref="C334:C338"/>
    <mergeCell ref="K374:K375"/>
    <mergeCell ref="C358:C361"/>
    <mergeCell ref="G374:G375"/>
    <mergeCell ref="J374:J375"/>
    <mergeCell ref="A353:A357"/>
    <mergeCell ref="A363:A367"/>
    <mergeCell ref="B363:B367"/>
    <mergeCell ref="C363:C367"/>
    <mergeCell ref="A333:M333"/>
    <mergeCell ref="B353:B357"/>
    <mergeCell ref="A307:A311"/>
    <mergeCell ref="B307:B311"/>
    <mergeCell ref="C307:C311"/>
    <mergeCell ref="A328:A332"/>
    <mergeCell ref="B328:B332"/>
    <mergeCell ref="C328:C332"/>
    <mergeCell ref="A291:A295"/>
    <mergeCell ref="B291:B295"/>
    <mergeCell ref="C291:C295"/>
    <mergeCell ref="C303:C305"/>
    <mergeCell ref="B303:B305"/>
    <mergeCell ref="A303:A305"/>
    <mergeCell ref="A301:M301"/>
    <mergeCell ref="A312:M312"/>
    <mergeCell ref="A43:A47"/>
    <mergeCell ref="B43:B47"/>
    <mergeCell ref="C43:C47"/>
    <mergeCell ref="A93:A97"/>
    <mergeCell ref="B93:B97"/>
    <mergeCell ref="C93:C97"/>
    <mergeCell ref="C126:C130"/>
    <mergeCell ref="A296:A300"/>
    <mergeCell ref="B296:B300"/>
    <mergeCell ref="C296:C300"/>
    <mergeCell ref="C265:C269"/>
    <mergeCell ref="A270:A274"/>
    <mergeCell ref="B270:B274"/>
    <mergeCell ref="C270:C274"/>
    <mergeCell ref="A281:A285"/>
    <mergeCell ref="B281:B285"/>
    <mergeCell ref="C281:C285"/>
    <mergeCell ref="A286:A290"/>
    <mergeCell ref="B286:B290"/>
    <mergeCell ref="C286:C290"/>
    <mergeCell ref="A132:A136"/>
    <mergeCell ref="B132:B136"/>
    <mergeCell ref="C132:C136"/>
    <mergeCell ref="A230:A233"/>
  </mergeCells>
  <pageMargins left="0.70866141732283472" right="0.70866141732283472" top="0.74803149606299213" bottom="0.74803149606299213" header="0.31496062992125984" footer="0.31496062992125984"/>
  <pageSetup paperSize="9" scale="69" fitToHeight="0" orientation="landscape" r:id="rId1"/>
  <headerFooter differentFirst="1">
    <oddHeader>&amp;C&amp;P</oddHeader>
  </headerFooter>
  <rowBreaks count="30" manualBreakCount="30">
    <brk id="34" max="16383" man="1"/>
    <brk id="54" max="16383" man="1"/>
    <brk id="102" max="16383" man="1"/>
    <brk id="108" max="16383" man="1"/>
    <brk id="118" max="16383" man="1"/>
    <brk id="141" max="16383" man="1"/>
    <brk id="151" max="16383" man="1"/>
    <brk id="161" max="16383" man="1"/>
    <brk id="171" max="16383" man="1"/>
    <brk id="180" max="16383" man="1"/>
    <brk id="200" max="16383" man="1"/>
    <brk id="218" max="16383" man="1"/>
    <brk id="239" max="16383" man="1"/>
    <brk id="249" max="16383" man="1"/>
    <brk id="254" max="16383" man="1"/>
    <brk id="285" max="16383" man="1"/>
    <brk id="290" max="16383" man="1"/>
    <brk id="294" max="13" man="1"/>
    <brk id="305" max="13" man="1"/>
    <brk id="352" max="16383" man="1"/>
    <brk id="367" max="16383" man="1"/>
    <brk id="405" max="13" man="1"/>
    <brk id="416" max="16383" man="1"/>
    <brk id="419" max="16383" man="1"/>
    <brk id="427" max="16383" man="1"/>
    <brk id="448" max="13" man="1"/>
    <brk id="458" max="16383" man="1"/>
    <brk id="473" max="16383" man="1"/>
    <brk id="482" max="16383" man="1"/>
    <brk id="48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workbookViewId="0">
      <selection activeCell="I43" sqref="I43"/>
    </sheetView>
  </sheetViews>
  <sheetFormatPr defaultRowHeight="15" x14ac:dyDescent="0.25"/>
  <cols>
    <col min="1" max="1" width="7.140625" style="11" customWidth="1"/>
    <col min="2" max="2" width="17.28515625" style="11" customWidth="1"/>
    <col min="3" max="3" width="24" style="11" customWidth="1"/>
    <col min="4" max="4" width="17.140625" style="11" customWidth="1"/>
    <col min="5" max="5" width="13.7109375" style="11" customWidth="1"/>
    <col min="6" max="6" width="21.140625" style="11" customWidth="1"/>
    <col min="7" max="7" width="16.42578125" style="11" customWidth="1"/>
    <col min="8" max="8" width="18.28515625" style="11" customWidth="1"/>
    <col min="9" max="9" width="14.140625" style="11" customWidth="1"/>
    <col min="10" max="16384" width="9.140625" style="11"/>
  </cols>
  <sheetData>
    <row r="1" spans="1:9" ht="15.75" x14ac:dyDescent="0.25">
      <c r="I1" s="110" t="s">
        <v>640</v>
      </c>
    </row>
    <row r="2" spans="1:9" ht="24" customHeight="1" x14ac:dyDescent="0.25">
      <c r="A2" s="201" t="s">
        <v>636</v>
      </c>
      <c r="B2" s="201"/>
      <c r="C2" s="201"/>
      <c r="D2" s="201"/>
      <c r="E2" s="201"/>
      <c r="F2" s="201"/>
      <c r="G2" s="201"/>
      <c r="H2" s="202"/>
      <c r="I2" s="202"/>
    </row>
    <row r="3" spans="1:9" ht="11.25" customHeight="1" x14ac:dyDescent="0.25">
      <c r="A3" s="203"/>
      <c r="B3" s="203"/>
      <c r="C3" s="203"/>
      <c r="D3" s="203"/>
      <c r="E3" s="203"/>
      <c r="F3" s="203"/>
      <c r="G3" s="203"/>
      <c r="H3" s="203"/>
      <c r="I3" s="203"/>
    </row>
    <row r="4" spans="1:9" ht="63" x14ac:dyDescent="0.25">
      <c r="A4" s="152" t="s">
        <v>0</v>
      </c>
      <c r="B4" s="154" t="s">
        <v>603</v>
      </c>
      <c r="C4" s="154" t="s">
        <v>11</v>
      </c>
      <c r="D4" s="154" t="s">
        <v>638</v>
      </c>
      <c r="E4" s="154" t="s">
        <v>637</v>
      </c>
      <c r="F4" s="154" t="s">
        <v>639</v>
      </c>
      <c r="G4" s="151" t="s">
        <v>615</v>
      </c>
      <c r="H4" s="154" t="s">
        <v>12</v>
      </c>
      <c r="I4" s="154" t="s">
        <v>13</v>
      </c>
    </row>
    <row r="5" spans="1:9" ht="15.75" x14ac:dyDescent="0.25">
      <c r="A5" s="152">
        <v>1</v>
      </c>
      <c r="B5" s="154">
        <v>2</v>
      </c>
      <c r="C5" s="154">
        <v>3</v>
      </c>
      <c r="D5" s="154">
        <v>4</v>
      </c>
      <c r="E5" s="154">
        <v>5</v>
      </c>
      <c r="F5" s="154">
        <v>6</v>
      </c>
      <c r="G5" s="151">
        <v>7</v>
      </c>
      <c r="H5" s="154">
        <v>8</v>
      </c>
      <c r="I5" s="154">
        <v>9</v>
      </c>
    </row>
    <row r="6" spans="1:9" ht="15.75" x14ac:dyDescent="0.25">
      <c r="A6" s="199" t="s">
        <v>14</v>
      </c>
      <c r="B6" s="199"/>
      <c r="C6" s="199"/>
      <c r="D6" s="199"/>
      <c r="E6" s="199"/>
      <c r="F6" s="199"/>
      <c r="G6" s="199"/>
      <c r="H6" s="199"/>
      <c r="I6" s="199"/>
    </row>
    <row r="7" spans="1:9" ht="78.75" x14ac:dyDescent="0.25">
      <c r="A7" s="153">
        <v>1</v>
      </c>
      <c r="B7" s="15" t="s">
        <v>381</v>
      </c>
      <c r="C7" s="15" t="s">
        <v>382</v>
      </c>
      <c r="D7" s="15" t="s">
        <v>274</v>
      </c>
      <c r="E7" s="15" t="s">
        <v>383</v>
      </c>
      <c r="F7" s="15">
        <v>2419.7600000000002</v>
      </c>
      <c r="G7" s="15">
        <v>2419.7600000000002</v>
      </c>
      <c r="H7" s="15" t="s">
        <v>384</v>
      </c>
      <c r="I7" s="15" t="s">
        <v>385</v>
      </c>
    </row>
    <row r="8" spans="1:9" ht="47.25" x14ac:dyDescent="0.25">
      <c r="A8" s="153">
        <v>2</v>
      </c>
      <c r="B8" s="15" t="s">
        <v>386</v>
      </c>
      <c r="C8" s="15" t="s">
        <v>387</v>
      </c>
      <c r="D8" s="15" t="s">
        <v>274</v>
      </c>
      <c r="E8" s="15" t="s">
        <v>388</v>
      </c>
      <c r="F8" s="15">
        <v>750</v>
      </c>
      <c r="G8" s="15">
        <v>750</v>
      </c>
      <c r="H8" s="15" t="s">
        <v>384</v>
      </c>
      <c r="I8" s="15" t="s">
        <v>385</v>
      </c>
    </row>
    <row r="9" spans="1:9" ht="48" customHeight="1" x14ac:dyDescent="0.25">
      <c r="A9" s="153">
        <v>3</v>
      </c>
      <c r="B9" s="43" t="s">
        <v>386</v>
      </c>
      <c r="C9" s="15" t="s">
        <v>389</v>
      </c>
      <c r="D9" s="15" t="s">
        <v>305</v>
      </c>
      <c r="E9" s="15" t="s">
        <v>388</v>
      </c>
      <c r="F9" s="15">
        <v>300</v>
      </c>
      <c r="G9" s="15">
        <v>300</v>
      </c>
      <c r="H9" s="15" t="s">
        <v>384</v>
      </c>
      <c r="I9" s="15" t="s">
        <v>385</v>
      </c>
    </row>
    <row r="10" spans="1:9" ht="47.25" x14ac:dyDescent="0.25">
      <c r="A10" s="153">
        <v>4</v>
      </c>
      <c r="B10" s="15" t="s">
        <v>413</v>
      </c>
      <c r="C10" s="15" t="s">
        <v>391</v>
      </c>
      <c r="D10" s="15" t="s">
        <v>274</v>
      </c>
      <c r="E10" s="15" t="s">
        <v>392</v>
      </c>
      <c r="F10" s="15">
        <v>100</v>
      </c>
      <c r="G10" s="15">
        <v>100</v>
      </c>
      <c r="H10" s="15" t="s">
        <v>384</v>
      </c>
      <c r="I10" s="15" t="s">
        <v>385</v>
      </c>
    </row>
    <row r="11" spans="1:9" ht="78.75" x14ac:dyDescent="0.25">
      <c r="A11" s="153">
        <v>5</v>
      </c>
      <c r="B11" s="15" t="s">
        <v>393</v>
      </c>
      <c r="C11" s="15" t="s">
        <v>394</v>
      </c>
      <c r="D11" s="15" t="s">
        <v>395</v>
      </c>
      <c r="E11" s="15">
        <v>2013</v>
      </c>
      <c r="F11" s="15" t="s">
        <v>365</v>
      </c>
      <c r="G11" s="15" t="s">
        <v>365</v>
      </c>
      <c r="H11" s="15" t="s">
        <v>384</v>
      </c>
      <c r="I11" s="15" t="s">
        <v>385</v>
      </c>
    </row>
    <row r="12" spans="1:9" ht="78.75" x14ac:dyDescent="0.25">
      <c r="A12" s="153">
        <v>6</v>
      </c>
      <c r="B12" s="15" t="s">
        <v>393</v>
      </c>
      <c r="C12" s="15" t="s">
        <v>396</v>
      </c>
      <c r="D12" s="15" t="s">
        <v>366</v>
      </c>
      <c r="E12" s="15">
        <v>2013</v>
      </c>
      <c r="F12" s="15" t="s">
        <v>365</v>
      </c>
      <c r="G12" s="15" t="s">
        <v>365</v>
      </c>
      <c r="H12" s="15" t="s">
        <v>384</v>
      </c>
      <c r="I12" s="15" t="s">
        <v>385</v>
      </c>
    </row>
    <row r="13" spans="1:9" ht="69" customHeight="1" x14ac:dyDescent="0.25">
      <c r="A13" s="153">
        <v>7</v>
      </c>
      <c r="B13" s="15" t="s">
        <v>516</v>
      </c>
      <c r="C13" s="15" t="s">
        <v>517</v>
      </c>
      <c r="D13" s="15" t="s">
        <v>274</v>
      </c>
      <c r="E13" s="15" t="s">
        <v>518</v>
      </c>
      <c r="F13" s="15">
        <v>500</v>
      </c>
      <c r="G13" s="15">
        <v>500</v>
      </c>
      <c r="H13" s="15" t="s">
        <v>384</v>
      </c>
      <c r="I13" s="15" t="s">
        <v>385</v>
      </c>
    </row>
    <row r="14" spans="1:9" ht="110.25" x14ac:dyDescent="0.25">
      <c r="A14" s="153">
        <v>8</v>
      </c>
      <c r="B14" s="15" t="s">
        <v>390</v>
      </c>
      <c r="C14" s="15" t="s">
        <v>519</v>
      </c>
      <c r="D14" s="15" t="s">
        <v>521</v>
      </c>
      <c r="E14" s="15" t="s">
        <v>520</v>
      </c>
      <c r="F14" s="15">
        <v>750</v>
      </c>
      <c r="G14" s="15">
        <v>750</v>
      </c>
      <c r="H14" s="15" t="s">
        <v>384</v>
      </c>
      <c r="I14" s="15" t="s">
        <v>385</v>
      </c>
    </row>
    <row r="15" spans="1:9" ht="63" x14ac:dyDescent="0.25">
      <c r="A15" s="153">
        <v>9</v>
      </c>
      <c r="B15" s="15" t="s">
        <v>390</v>
      </c>
      <c r="C15" s="15" t="s">
        <v>522</v>
      </c>
      <c r="D15" s="15" t="s">
        <v>523</v>
      </c>
      <c r="E15" s="15" t="s">
        <v>388</v>
      </c>
      <c r="F15" s="15">
        <v>387.8</v>
      </c>
      <c r="G15" s="15">
        <v>387.8</v>
      </c>
      <c r="H15" s="15" t="s">
        <v>384</v>
      </c>
      <c r="I15" s="15" t="s">
        <v>385</v>
      </c>
    </row>
    <row r="16" spans="1:9" ht="15.75" x14ac:dyDescent="0.25">
      <c r="A16" s="200" t="s">
        <v>612</v>
      </c>
      <c r="B16" s="200"/>
      <c r="C16" s="200"/>
      <c r="D16" s="200"/>
      <c r="E16" s="200"/>
      <c r="F16" s="200"/>
      <c r="G16" s="200"/>
      <c r="H16" s="200"/>
      <c r="I16" s="200"/>
    </row>
    <row r="17" spans="1:9" ht="31.5" x14ac:dyDescent="0.25">
      <c r="A17" s="153">
        <v>1</v>
      </c>
      <c r="B17" s="15" t="s">
        <v>386</v>
      </c>
      <c r="C17" s="15" t="s">
        <v>397</v>
      </c>
      <c r="D17" s="15" t="s">
        <v>399</v>
      </c>
      <c r="E17" s="15" t="s">
        <v>398</v>
      </c>
      <c r="F17" s="15">
        <v>378</v>
      </c>
      <c r="G17" s="15">
        <v>378</v>
      </c>
      <c r="H17" s="15" t="s">
        <v>384</v>
      </c>
      <c r="I17" s="15" t="s">
        <v>385</v>
      </c>
    </row>
    <row r="18" spans="1:9" ht="78.75" x14ac:dyDescent="0.25">
      <c r="A18" s="153">
        <v>2</v>
      </c>
      <c r="B18" s="15" t="s">
        <v>386</v>
      </c>
      <c r="C18" s="119" t="s">
        <v>405</v>
      </c>
      <c r="D18" s="119" t="s">
        <v>274</v>
      </c>
      <c r="E18" s="15" t="s">
        <v>406</v>
      </c>
      <c r="F18" s="15">
        <v>1077.18</v>
      </c>
      <c r="G18" s="15">
        <v>1077.18</v>
      </c>
      <c r="H18" s="119" t="s">
        <v>384</v>
      </c>
      <c r="I18" s="119" t="s">
        <v>385</v>
      </c>
    </row>
    <row r="19" spans="1:9" ht="78.75" x14ac:dyDescent="0.25">
      <c r="A19" s="153">
        <v>3</v>
      </c>
      <c r="B19" s="15" t="s">
        <v>410</v>
      </c>
      <c r="C19" s="119" t="s">
        <v>411</v>
      </c>
      <c r="D19" s="119" t="s">
        <v>305</v>
      </c>
      <c r="E19" s="15" t="s">
        <v>412</v>
      </c>
      <c r="F19" s="15">
        <v>200</v>
      </c>
      <c r="G19" s="15">
        <v>200</v>
      </c>
      <c r="H19" s="119" t="s">
        <v>384</v>
      </c>
      <c r="I19" s="119" t="s">
        <v>385</v>
      </c>
    </row>
    <row r="20" spans="1:9" ht="47.25" x14ac:dyDescent="0.25">
      <c r="A20" s="153">
        <v>4</v>
      </c>
      <c r="B20" s="15" t="s">
        <v>413</v>
      </c>
      <c r="C20" s="119" t="s">
        <v>415</v>
      </c>
      <c r="D20" s="119" t="s">
        <v>274</v>
      </c>
      <c r="E20" s="15" t="s">
        <v>416</v>
      </c>
      <c r="F20" s="15">
        <v>387.8</v>
      </c>
      <c r="G20" s="15">
        <v>387.8</v>
      </c>
      <c r="H20" s="119" t="s">
        <v>384</v>
      </c>
      <c r="I20" s="119" t="s">
        <v>385</v>
      </c>
    </row>
    <row r="21" spans="1:9" ht="94.5" x14ac:dyDescent="0.25">
      <c r="A21" s="153">
        <v>5</v>
      </c>
      <c r="B21" s="15" t="s">
        <v>647</v>
      </c>
      <c r="C21" s="119" t="s">
        <v>426</v>
      </c>
      <c r="D21" s="119" t="s">
        <v>428</v>
      </c>
      <c r="E21" s="15" t="s">
        <v>427</v>
      </c>
      <c r="F21" s="15">
        <v>340</v>
      </c>
      <c r="G21" s="15">
        <v>107.53</v>
      </c>
      <c r="H21" s="119" t="s">
        <v>384</v>
      </c>
      <c r="I21" s="119" t="s">
        <v>385</v>
      </c>
    </row>
    <row r="22" spans="1:9" ht="15.75" x14ac:dyDescent="0.25">
      <c r="A22" s="200" t="s">
        <v>611</v>
      </c>
      <c r="B22" s="197"/>
      <c r="C22" s="197"/>
      <c r="D22" s="197"/>
      <c r="E22" s="197"/>
      <c r="F22" s="197"/>
      <c r="G22" s="197"/>
      <c r="H22" s="197"/>
      <c r="I22" s="198"/>
    </row>
    <row r="23" spans="1:9" ht="94.5" x14ac:dyDescent="0.25">
      <c r="A23" s="15">
        <v>1</v>
      </c>
      <c r="B23" s="15" t="s">
        <v>544</v>
      </c>
      <c r="C23" s="119" t="s">
        <v>526</v>
      </c>
      <c r="D23" s="119" t="s">
        <v>525</v>
      </c>
      <c r="E23" s="15" t="s">
        <v>418</v>
      </c>
      <c r="F23" s="15">
        <v>50</v>
      </c>
      <c r="G23" s="15">
        <v>50</v>
      </c>
      <c r="H23" s="119" t="s">
        <v>384</v>
      </c>
      <c r="I23" s="119" t="s">
        <v>385</v>
      </c>
    </row>
    <row r="24" spans="1:9" ht="63" x14ac:dyDescent="0.25">
      <c r="A24" s="153">
        <v>2</v>
      </c>
      <c r="B24" s="15" t="s">
        <v>386</v>
      </c>
      <c r="C24" s="119" t="s">
        <v>527</v>
      </c>
      <c r="D24" s="119" t="s">
        <v>529</v>
      </c>
      <c r="E24" s="15" t="s">
        <v>528</v>
      </c>
      <c r="F24" s="15">
        <v>78</v>
      </c>
      <c r="G24" s="15">
        <v>81</v>
      </c>
      <c r="H24" s="119" t="s">
        <v>384</v>
      </c>
      <c r="I24" s="120" t="s">
        <v>385</v>
      </c>
    </row>
    <row r="25" spans="1:9" ht="15.75" x14ac:dyDescent="0.25">
      <c r="A25" s="200" t="s">
        <v>729</v>
      </c>
      <c r="B25" s="197"/>
      <c r="C25" s="197"/>
      <c r="D25" s="197"/>
      <c r="E25" s="197"/>
      <c r="F25" s="197"/>
      <c r="G25" s="197"/>
      <c r="H25" s="197"/>
      <c r="I25" s="198"/>
    </row>
    <row r="26" spans="1:9" ht="78.75" x14ac:dyDescent="0.25">
      <c r="A26" s="154">
        <v>1</v>
      </c>
      <c r="B26" s="154" t="s">
        <v>390</v>
      </c>
      <c r="C26" s="12" t="s">
        <v>424</v>
      </c>
      <c r="D26" s="12" t="s">
        <v>274</v>
      </c>
      <c r="E26" s="154" t="s">
        <v>607</v>
      </c>
      <c r="F26" s="154">
        <v>800</v>
      </c>
      <c r="G26" s="154">
        <v>800</v>
      </c>
      <c r="H26" s="119" t="s">
        <v>384</v>
      </c>
      <c r="I26" s="12" t="s">
        <v>385</v>
      </c>
    </row>
    <row r="27" spans="1:9" ht="63" x14ac:dyDescent="0.25">
      <c r="A27" s="152">
        <v>2</v>
      </c>
      <c r="B27" s="154" t="s">
        <v>390</v>
      </c>
      <c r="C27" s="12" t="s">
        <v>425</v>
      </c>
      <c r="D27" s="12" t="s">
        <v>274</v>
      </c>
      <c r="E27" s="154" t="s">
        <v>543</v>
      </c>
      <c r="F27" s="154">
        <v>750</v>
      </c>
      <c r="G27" s="154">
        <v>750</v>
      </c>
      <c r="H27" s="119" t="s">
        <v>384</v>
      </c>
      <c r="I27" s="12" t="s">
        <v>385</v>
      </c>
    </row>
    <row r="28" spans="1:9" ht="63" x14ac:dyDescent="0.25">
      <c r="A28" s="154">
        <v>3</v>
      </c>
      <c r="B28" s="154" t="s">
        <v>429</v>
      </c>
      <c r="C28" s="12" t="s">
        <v>430</v>
      </c>
      <c r="D28" s="12" t="s">
        <v>274</v>
      </c>
      <c r="E28" s="154" t="s">
        <v>408</v>
      </c>
      <c r="F28" s="154" t="s">
        <v>365</v>
      </c>
      <c r="G28" s="154" t="s">
        <v>365</v>
      </c>
      <c r="H28" s="119" t="s">
        <v>384</v>
      </c>
      <c r="I28" s="12" t="s">
        <v>385</v>
      </c>
    </row>
    <row r="29" spans="1:9" ht="63" x14ac:dyDescent="0.25">
      <c r="A29" s="152">
        <v>4</v>
      </c>
      <c r="B29" s="154" t="s">
        <v>429</v>
      </c>
      <c r="C29" s="12" t="s">
        <v>431</v>
      </c>
      <c r="D29" s="12" t="s">
        <v>274</v>
      </c>
      <c r="E29" s="154" t="s">
        <v>408</v>
      </c>
      <c r="F29" s="154" t="s">
        <v>365</v>
      </c>
      <c r="G29" s="154" t="s">
        <v>365</v>
      </c>
      <c r="H29" s="119" t="s">
        <v>384</v>
      </c>
      <c r="I29" s="12" t="s">
        <v>385</v>
      </c>
    </row>
    <row r="30" spans="1:9" ht="47.25" x14ac:dyDescent="0.25">
      <c r="A30" s="154">
        <v>5</v>
      </c>
      <c r="B30" s="154" t="s">
        <v>413</v>
      </c>
      <c r="C30" s="12" t="s">
        <v>419</v>
      </c>
      <c r="D30" s="12" t="s">
        <v>400</v>
      </c>
      <c r="E30" s="154" t="s">
        <v>408</v>
      </c>
      <c r="F30" s="154">
        <v>1750</v>
      </c>
      <c r="G30" s="154">
        <v>1613.14</v>
      </c>
      <c r="H30" s="119" t="s">
        <v>384</v>
      </c>
      <c r="I30" s="12" t="s">
        <v>385</v>
      </c>
    </row>
    <row r="31" spans="1:9" ht="47.25" x14ac:dyDescent="0.25">
      <c r="A31" s="152">
        <v>7</v>
      </c>
      <c r="B31" s="154" t="s">
        <v>413</v>
      </c>
      <c r="C31" s="12" t="s">
        <v>417</v>
      </c>
      <c r="D31" s="12" t="s">
        <v>274</v>
      </c>
      <c r="E31" s="154" t="s">
        <v>730</v>
      </c>
      <c r="F31" s="154">
        <v>900</v>
      </c>
      <c r="G31" s="154">
        <v>900</v>
      </c>
      <c r="H31" s="119" t="s">
        <v>384</v>
      </c>
      <c r="I31" s="12" t="s">
        <v>385</v>
      </c>
    </row>
    <row r="32" spans="1:9" ht="15.75" x14ac:dyDescent="0.25">
      <c r="A32" s="196" t="s">
        <v>18</v>
      </c>
      <c r="B32" s="197"/>
      <c r="C32" s="197"/>
      <c r="D32" s="197"/>
      <c r="E32" s="197"/>
      <c r="F32" s="197"/>
      <c r="G32" s="197"/>
      <c r="H32" s="197"/>
      <c r="I32" s="198"/>
    </row>
    <row r="33" spans="1:9" ht="78.75" x14ac:dyDescent="0.25">
      <c r="A33" s="153">
        <v>1</v>
      </c>
      <c r="B33" s="15" t="s">
        <v>402</v>
      </c>
      <c r="C33" s="119" t="s">
        <v>403</v>
      </c>
      <c r="D33" s="119" t="s">
        <v>274</v>
      </c>
      <c r="E33" s="15" t="s">
        <v>404</v>
      </c>
      <c r="F33" s="15">
        <v>8990</v>
      </c>
      <c r="G33" s="15">
        <v>2627.8</v>
      </c>
      <c r="H33" s="119" t="s">
        <v>610</v>
      </c>
      <c r="I33" s="119" t="s">
        <v>401</v>
      </c>
    </row>
    <row r="34" spans="1:9" ht="63" x14ac:dyDescent="0.25">
      <c r="A34" s="15">
        <v>2</v>
      </c>
      <c r="B34" s="15" t="s">
        <v>386</v>
      </c>
      <c r="C34" s="119" t="s">
        <v>407</v>
      </c>
      <c r="D34" s="119" t="s">
        <v>305</v>
      </c>
      <c r="E34" s="15" t="s">
        <v>608</v>
      </c>
      <c r="F34" s="15">
        <v>900</v>
      </c>
      <c r="G34" s="15">
        <v>741.8</v>
      </c>
      <c r="H34" s="119" t="s">
        <v>409</v>
      </c>
      <c r="I34" s="119" t="s">
        <v>385</v>
      </c>
    </row>
    <row r="35" spans="1:9" ht="173.25" x14ac:dyDescent="0.25">
      <c r="A35" s="15">
        <v>3</v>
      </c>
      <c r="B35" s="15" t="s">
        <v>413</v>
      </c>
      <c r="C35" s="119" t="s">
        <v>414</v>
      </c>
      <c r="D35" s="119" t="s">
        <v>274</v>
      </c>
      <c r="E35" s="15" t="s">
        <v>609</v>
      </c>
      <c r="F35" s="15">
        <v>4900</v>
      </c>
      <c r="G35" s="15">
        <v>692.8</v>
      </c>
      <c r="H35" s="119" t="s">
        <v>524</v>
      </c>
      <c r="I35" s="119" t="s">
        <v>385</v>
      </c>
    </row>
    <row r="36" spans="1:9" ht="47.25" x14ac:dyDescent="0.25">
      <c r="A36" s="152">
        <v>4</v>
      </c>
      <c r="B36" s="154" t="s">
        <v>413</v>
      </c>
      <c r="C36" s="12" t="s">
        <v>420</v>
      </c>
      <c r="D36" s="12" t="s">
        <v>274</v>
      </c>
      <c r="E36" s="154" t="s">
        <v>608</v>
      </c>
      <c r="F36" s="154">
        <v>500</v>
      </c>
      <c r="G36" s="154">
        <v>280</v>
      </c>
      <c r="H36" s="12" t="s">
        <v>421</v>
      </c>
      <c r="I36" s="12" t="s">
        <v>385</v>
      </c>
    </row>
    <row r="37" spans="1:9" ht="47.25" x14ac:dyDescent="0.25">
      <c r="A37" s="152">
        <v>5</v>
      </c>
      <c r="B37" s="155" t="s">
        <v>413</v>
      </c>
      <c r="C37" s="156" t="s">
        <v>422</v>
      </c>
      <c r="D37" s="156" t="s">
        <v>274</v>
      </c>
      <c r="E37" s="155" t="s">
        <v>423</v>
      </c>
      <c r="F37" s="155">
        <v>12591.35</v>
      </c>
      <c r="G37" s="155">
        <v>932</v>
      </c>
      <c r="H37" s="156" t="s">
        <v>409</v>
      </c>
      <c r="I37" s="12" t="s">
        <v>385</v>
      </c>
    </row>
    <row r="38" spans="1:9" ht="100.5" customHeight="1" x14ac:dyDescent="0.25">
      <c r="A38" s="152">
        <v>6</v>
      </c>
      <c r="B38" s="12" t="s">
        <v>731</v>
      </c>
      <c r="C38" s="12" t="s">
        <v>732</v>
      </c>
      <c r="D38" s="12" t="s">
        <v>274</v>
      </c>
      <c r="E38" s="154" t="s">
        <v>733</v>
      </c>
      <c r="F38" s="154">
        <v>741.63</v>
      </c>
      <c r="G38" s="157">
        <v>464.42</v>
      </c>
      <c r="H38" s="12" t="s">
        <v>409</v>
      </c>
      <c r="I38" s="12" t="s">
        <v>385</v>
      </c>
    </row>
    <row r="39" spans="1:9" ht="102.75" customHeight="1" x14ac:dyDescent="0.25">
      <c r="A39" s="152">
        <v>7</v>
      </c>
      <c r="B39" s="12" t="s">
        <v>731</v>
      </c>
      <c r="C39" s="12" t="s">
        <v>734</v>
      </c>
      <c r="D39" s="12" t="s">
        <v>274</v>
      </c>
      <c r="E39" s="154" t="s">
        <v>733</v>
      </c>
      <c r="F39" s="154">
        <v>846.37</v>
      </c>
      <c r="G39" s="157">
        <v>564.20000000000005</v>
      </c>
      <c r="H39" s="12" t="s">
        <v>409</v>
      </c>
      <c r="I39" s="12" t="s">
        <v>385</v>
      </c>
    </row>
    <row r="40" spans="1:9" ht="78.75" customHeight="1" x14ac:dyDescent="0.25">
      <c r="A40" s="152">
        <v>8</v>
      </c>
      <c r="B40" s="12" t="s">
        <v>735</v>
      </c>
      <c r="C40" s="12" t="s">
        <v>736</v>
      </c>
      <c r="D40" s="12" t="s">
        <v>274</v>
      </c>
      <c r="E40" s="154" t="s">
        <v>733</v>
      </c>
      <c r="F40" s="154">
        <v>250</v>
      </c>
      <c r="G40" s="154">
        <v>61.4</v>
      </c>
      <c r="H40" s="12" t="s">
        <v>409</v>
      </c>
      <c r="I40" s="12" t="s">
        <v>385</v>
      </c>
    </row>
    <row r="41" spans="1:9" ht="56.25" customHeight="1" x14ac:dyDescent="0.25">
      <c r="A41" s="152">
        <v>9</v>
      </c>
      <c r="B41" s="12" t="s">
        <v>735</v>
      </c>
      <c r="C41" s="12" t="s">
        <v>737</v>
      </c>
      <c r="D41" s="12" t="s">
        <v>274</v>
      </c>
      <c r="E41" s="154" t="s">
        <v>738</v>
      </c>
      <c r="F41" s="154">
        <v>532</v>
      </c>
      <c r="G41" s="152">
        <v>268.3</v>
      </c>
      <c r="H41" s="12" t="s">
        <v>409</v>
      </c>
      <c r="I41" s="12" t="s">
        <v>385</v>
      </c>
    </row>
    <row r="42" spans="1:9" ht="64.5" customHeight="1" x14ac:dyDescent="0.25">
      <c r="A42" s="152">
        <v>10</v>
      </c>
      <c r="B42" s="12" t="s">
        <v>739</v>
      </c>
      <c r="C42" s="12" t="s">
        <v>740</v>
      </c>
      <c r="D42" s="12" t="s">
        <v>274</v>
      </c>
      <c r="E42" s="154" t="s">
        <v>408</v>
      </c>
      <c r="F42" s="154">
        <v>1443</v>
      </c>
      <c r="G42" s="152">
        <v>1340</v>
      </c>
      <c r="H42" s="12" t="s">
        <v>409</v>
      </c>
      <c r="I42" s="12" t="s">
        <v>385</v>
      </c>
    </row>
    <row r="43" spans="1:9" ht="102" customHeight="1" x14ac:dyDescent="0.25">
      <c r="A43" s="152">
        <v>11</v>
      </c>
      <c r="B43" s="12" t="s">
        <v>741</v>
      </c>
      <c r="C43" s="12" t="s">
        <v>742</v>
      </c>
      <c r="D43" s="12" t="s">
        <v>274</v>
      </c>
      <c r="E43" s="154" t="s">
        <v>743</v>
      </c>
      <c r="F43" s="154">
        <v>1740</v>
      </c>
      <c r="G43" s="152">
        <v>410</v>
      </c>
      <c r="H43" s="12" t="s">
        <v>744</v>
      </c>
      <c r="I43" s="12" t="s">
        <v>385</v>
      </c>
    </row>
  </sheetData>
  <mergeCells count="6">
    <mergeCell ref="A32:I32"/>
    <mergeCell ref="A6:I6"/>
    <mergeCell ref="A25:I25"/>
    <mergeCell ref="A2:I3"/>
    <mergeCell ref="A16:I16"/>
    <mergeCell ref="A22:I22"/>
  </mergeCells>
  <pageMargins left="0.70866141732283472" right="0.70866141732283472" top="0.74803149606299213" bottom="0.74803149606299213" header="0.31496062992125984" footer="0.31496062992125984"/>
  <pageSetup paperSize="9" scale="87" fitToHeight="0" orientation="landscape"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4"/>
  <sheetViews>
    <sheetView workbookViewId="0">
      <selection activeCell="G108" sqref="G108"/>
    </sheetView>
  </sheetViews>
  <sheetFormatPr defaultRowHeight="15" x14ac:dyDescent="0.25"/>
  <cols>
    <col min="1" max="1" width="5.5703125" customWidth="1"/>
    <col min="2" max="2" width="25.28515625" customWidth="1"/>
    <col min="3" max="3" width="15" customWidth="1"/>
    <col min="4" max="4" width="15" style="11" customWidth="1"/>
    <col min="5" max="5" width="9.5703125" customWidth="1"/>
    <col min="6" max="6" width="11.85546875" bestFit="1" customWidth="1"/>
    <col min="7" max="7" width="11.85546875" style="11" customWidth="1"/>
    <col min="8" max="8" width="10.42578125" style="11" customWidth="1"/>
    <col min="9" max="9" width="11.85546875" style="11" customWidth="1"/>
    <col min="10" max="10" width="14.42578125" customWidth="1"/>
    <col min="11" max="12" width="12.140625" customWidth="1"/>
  </cols>
  <sheetData>
    <row r="1" spans="1:12" ht="15.75" x14ac:dyDescent="0.25">
      <c r="L1" s="110" t="s">
        <v>641</v>
      </c>
    </row>
    <row r="2" spans="1:12" ht="33.75" customHeight="1" x14ac:dyDescent="0.25">
      <c r="A2" s="204" t="s">
        <v>614</v>
      </c>
      <c r="B2" s="204"/>
      <c r="C2" s="204"/>
      <c r="D2" s="204"/>
      <c r="E2" s="204"/>
      <c r="F2" s="204"/>
      <c r="G2" s="204"/>
      <c r="H2" s="204"/>
      <c r="I2" s="204"/>
      <c r="J2" s="204"/>
      <c r="K2" s="204"/>
      <c r="L2" s="205"/>
    </row>
    <row r="4" spans="1:12" ht="34.5" customHeight="1" x14ac:dyDescent="0.25">
      <c r="A4" s="212" t="s">
        <v>0</v>
      </c>
      <c r="B4" s="212" t="s">
        <v>19</v>
      </c>
      <c r="C4" s="212" t="s">
        <v>20</v>
      </c>
      <c r="D4" s="213" t="s">
        <v>537</v>
      </c>
      <c r="E4" s="212" t="s">
        <v>536</v>
      </c>
      <c r="F4" s="213" t="s">
        <v>605</v>
      </c>
      <c r="G4" s="213" t="s">
        <v>632</v>
      </c>
      <c r="H4" s="215" t="s">
        <v>616</v>
      </c>
      <c r="I4" s="216"/>
      <c r="J4" s="212" t="s">
        <v>617</v>
      </c>
      <c r="K4" s="212" t="s">
        <v>618</v>
      </c>
      <c r="L4" s="212" t="s">
        <v>619</v>
      </c>
    </row>
    <row r="5" spans="1:12" ht="15.75" x14ac:dyDescent="0.25">
      <c r="A5" s="212"/>
      <c r="B5" s="212"/>
      <c r="C5" s="212"/>
      <c r="D5" s="214"/>
      <c r="E5" s="212"/>
      <c r="F5" s="214"/>
      <c r="G5" s="214"/>
      <c r="H5" s="33" t="s">
        <v>4</v>
      </c>
      <c r="I5" s="48" t="s">
        <v>5</v>
      </c>
      <c r="J5" s="212"/>
      <c r="K5" s="212"/>
      <c r="L5" s="212"/>
    </row>
    <row r="6" spans="1:12" ht="15.75" x14ac:dyDescent="0.25">
      <c r="A6" s="108">
        <v>1</v>
      </c>
      <c r="B6" s="108">
        <v>2</v>
      </c>
      <c r="C6" s="108">
        <v>3</v>
      </c>
      <c r="D6" s="108">
        <v>4</v>
      </c>
      <c r="E6" s="108">
        <v>5</v>
      </c>
      <c r="F6" s="108">
        <v>6</v>
      </c>
      <c r="G6" s="108">
        <v>7</v>
      </c>
      <c r="H6" s="108">
        <v>8</v>
      </c>
      <c r="I6" s="108">
        <v>9</v>
      </c>
      <c r="J6" s="108">
        <v>10</v>
      </c>
      <c r="K6" s="108">
        <v>11</v>
      </c>
      <c r="L6" s="111">
        <v>12</v>
      </c>
    </row>
    <row r="7" spans="1:12" ht="15.75" x14ac:dyDescent="0.25">
      <c r="A7" s="209" t="s">
        <v>22</v>
      </c>
      <c r="B7" s="210"/>
      <c r="C7" s="210"/>
      <c r="D7" s="210"/>
      <c r="E7" s="210"/>
      <c r="F7" s="210"/>
      <c r="G7" s="210"/>
      <c r="H7" s="210"/>
      <c r="I7" s="210"/>
      <c r="J7" s="210"/>
      <c r="K7" s="210"/>
      <c r="L7" s="211"/>
    </row>
    <row r="8" spans="1:12" ht="63.75" customHeight="1" x14ac:dyDescent="0.25">
      <c r="A8" s="1" t="s">
        <v>15</v>
      </c>
      <c r="B8" s="2" t="s">
        <v>23</v>
      </c>
      <c r="C8" s="25" t="s">
        <v>24</v>
      </c>
      <c r="D8" s="27">
        <v>156.9</v>
      </c>
      <c r="E8" s="16">
        <v>163.5</v>
      </c>
      <c r="F8" s="16">
        <v>171.2</v>
      </c>
      <c r="G8" s="16">
        <v>178.7</v>
      </c>
      <c r="H8" s="16">
        <v>184.6</v>
      </c>
      <c r="I8" s="116">
        <v>184.16200000000001</v>
      </c>
      <c r="J8" s="14">
        <f>I8/H8*100</f>
        <v>99.762730227518972</v>
      </c>
      <c r="K8" s="14">
        <f>I8/G8*100</f>
        <v>103.05651930609963</v>
      </c>
      <c r="L8" s="26">
        <f>I8/D8*100</f>
        <v>117.37539834289356</v>
      </c>
    </row>
    <row r="9" spans="1:12" ht="80.25" customHeight="1" x14ac:dyDescent="0.25">
      <c r="A9" s="1" t="s">
        <v>16</v>
      </c>
      <c r="B9" s="3" t="s">
        <v>25</v>
      </c>
      <c r="C9" s="10" t="s">
        <v>26</v>
      </c>
      <c r="D9" s="27">
        <v>14.8</v>
      </c>
      <c r="E9" s="16">
        <v>14.3</v>
      </c>
      <c r="F9" s="16">
        <v>14.4</v>
      </c>
      <c r="G9" s="16">
        <v>14.7</v>
      </c>
      <c r="H9" s="16">
        <v>13.8</v>
      </c>
      <c r="I9" s="16">
        <v>14.3</v>
      </c>
      <c r="J9" s="56">
        <f t="shared" ref="J9:J13" si="0">I9/H9*100</f>
        <v>103.62318840579709</v>
      </c>
      <c r="K9" s="56">
        <f t="shared" ref="K9:K13" si="1">I9/G9*100</f>
        <v>97.278911564625858</v>
      </c>
      <c r="L9" s="56">
        <f t="shared" ref="L9:L13" si="2">I9/D9*100</f>
        <v>96.621621621621628</v>
      </c>
    </row>
    <row r="10" spans="1:12" ht="63" customHeight="1" x14ac:dyDescent="0.25">
      <c r="A10" s="1" t="s">
        <v>17</v>
      </c>
      <c r="B10" s="3" t="s">
        <v>27</v>
      </c>
      <c r="C10" s="10" t="s">
        <v>28</v>
      </c>
      <c r="D10" s="27">
        <v>10.8</v>
      </c>
      <c r="E10" s="16">
        <v>11.2</v>
      </c>
      <c r="F10" s="16">
        <v>11.6</v>
      </c>
      <c r="G10" s="16">
        <v>11.8</v>
      </c>
      <c r="H10" s="16">
        <v>10.8</v>
      </c>
      <c r="I10" s="16">
        <v>11.6</v>
      </c>
      <c r="J10" s="56">
        <f t="shared" si="0"/>
        <v>107.40740740740739</v>
      </c>
      <c r="K10" s="56">
        <f t="shared" si="1"/>
        <v>98.305084745762699</v>
      </c>
      <c r="L10" s="56">
        <f t="shared" si="2"/>
        <v>107.40740740740739</v>
      </c>
    </row>
    <row r="11" spans="1:12" ht="47.25" customHeight="1" x14ac:dyDescent="0.25">
      <c r="A11" s="1" t="s">
        <v>29</v>
      </c>
      <c r="B11" s="2" t="s">
        <v>30</v>
      </c>
      <c r="C11" s="25" t="s">
        <v>31</v>
      </c>
      <c r="D11" s="22" t="s">
        <v>627</v>
      </c>
      <c r="E11" s="104" t="s">
        <v>628</v>
      </c>
      <c r="F11" s="104">
        <v>77.41</v>
      </c>
      <c r="G11" s="16">
        <v>81</v>
      </c>
      <c r="H11" s="107">
        <v>81.83</v>
      </c>
      <c r="I11" s="107">
        <v>83.54</v>
      </c>
      <c r="J11" s="56">
        <f t="shared" si="0"/>
        <v>102.089698154711</v>
      </c>
      <c r="K11" s="56">
        <f t="shared" si="1"/>
        <v>103.13580246913581</v>
      </c>
      <c r="L11" s="56">
        <f t="shared" si="2"/>
        <v>108.76187996354642</v>
      </c>
    </row>
    <row r="12" spans="1:12" ht="47.25" customHeight="1" x14ac:dyDescent="0.25">
      <c r="A12" s="1" t="s">
        <v>32</v>
      </c>
      <c r="B12" s="2" t="s">
        <v>33</v>
      </c>
      <c r="C12" s="25" t="s">
        <v>34</v>
      </c>
      <c r="D12" s="34">
        <v>21380.5</v>
      </c>
      <c r="E12" s="16">
        <v>21513.200000000001</v>
      </c>
      <c r="F12" s="16">
        <v>25806.7</v>
      </c>
      <c r="G12" s="16">
        <v>26868.2</v>
      </c>
      <c r="H12" s="16">
        <v>28775.200000000001</v>
      </c>
      <c r="I12" s="16">
        <v>28240</v>
      </c>
      <c r="J12" s="56">
        <f t="shared" si="0"/>
        <v>98.140065056020461</v>
      </c>
      <c r="K12" s="56">
        <f t="shared" si="1"/>
        <v>105.10566394473764</v>
      </c>
      <c r="L12" s="56">
        <f t="shared" si="2"/>
        <v>132.08297280231986</v>
      </c>
    </row>
    <row r="13" spans="1:12" s="63" customFormat="1" ht="63" x14ac:dyDescent="0.25">
      <c r="A13" s="113" t="s">
        <v>35</v>
      </c>
      <c r="B13" s="59" t="s">
        <v>364</v>
      </c>
      <c r="C13" s="15" t="s">
        <v>45</v>
      </c>
      <c r="D13" s="117">
        <v>110.1</v>
      </c>
      <c r="E13" s="17">
        <v>103.8</v>
      </c>
      <c r="F13" s="17">
        <v>102.6</v>
      </c>
      <c r="G13" s="17">
        <v>93.4</v>
      </c>
      <c r="H13" s="17">
        <v>93.6</v>
      </c>
      <c r="I13" s="17">
        <v>90.8</v>
      </c>
      <c r="J13" s="62">
        <f t="shared" si="0"/>
        <v>97.008547008547012</v>
      </c>
      <c r="K13" s="62">
        <f t="shared" si="1"/>
        <v>97.216274089935752</v>
      </c>
      <c r="L13" s="62">
        <f t="shared" si="2"/>
        <v>82.470481380563115</v>
      </c>
    </row>
    <row r="14" spans="1:12" ht="47.25" x14ac:dyDescent="0.25">
      <c r="A14" s="206" t="s">
        <v>36</v>
      </c>
      <c r="B14" s="2" t="s">
        <v>48</v>
      </c>
      <c r="C14" s="25"/>
      <c r="D14" s="34"/>
      <c r="E14" s="16"/>
      <c r="F14" s="16"/>
      <c r="G14" s="16"/>
      <c r="H14" s="16"/>
      <c r="I14" s="16"/>
      <c r="J14" s="56"/>
      <c r="K14" s="14"/>
      <c r="L14" s="28"/>
    </row>
    <row r="15" spans="1:12" ht="15.75" x14ac:dyDescent="0.25">
      <c r="A15" s="207"/>
      <c r="B15" s="2" t="s">
        <v>37</v>
      </c>
      <c r="C15" s="25" t="s">
        <v>34</v>
      </c>
      <c r="D15" s="34">
        <v>20871</v>
      </c>
      <c r="E15" s="16">
        <v>26665</v>
      </c>
      <c r="F15" s="16">
        <v>27516</v>
      </c>
      <c r="G15" s="16">
        <v>28990</v>
      </c>
      <c r="H15" s="16">
        <v>27700</v>
      </c>
      <c r="I15" s="16">
        <v>30436.5</v>
      </c>
      <c r="J15" s="56">
        <f t="shared" ref="J15:J22" si="3">I15/H15*100</f>
        <v>109.87906137184116</v>
      </c>
      <c r="K15" s="56">
        <f t="shared" ref="K15:K22" si="4">I15/G15*100</f>
        <v>104.98965160400138</v>
      </c>
      <c r="L15" s="56">
        <f t="shared" ref="L15:L22" si="5">I15/D15*100</f>
        <v>145.83153658185998</v>
      </c>
    </row>
    <row r="16" spans="1:12" ht="31.5" x14ac:dyDescent="0.25">
      <c r="A16" s="207"/>
      <c r="B16" s="2" t="s">
        <v>38</v>
      </c>
      <c r="C16" s="25" t="s">
        <v>34</v>
      </c>
      <c r="D16" s="34">
        <v>15031</v>
      </c>
      <c r="E16" s="16">
        <v>18820</v>
      </c>
      <c r="F16" s="16">
        <v>20456</v>
      </c>
      <c r="G16" s="16">
        <v>20618</v>
      </c>
      <c r="H16" s="16">
        <v>21786</v>
      </c>
      <c r="I16" s="16">
        <v>22757</v>
      </c>
      <c r="J16" s="56">
        <f t="shared" si="3"/>
        <v>104.45699072799046</v>
      </c>
      <c r="K16" s="56">
        <f t="shared" si="4"/>
        <v>110.37443010961296</v>
      </c>
      <c r="L16" s="56">
        <f t="shared" si="5"/>
        <v>151.40043909254209</v>
      </c>
    </row>
    <row r="17" spans="1:12" ht="31.5" x14ac:dyDescent="0.25">
      <c r="A17" s="207"/>
      <c r="B17" s="2" t="s">
        <v>39</v>
      </c>
      <c r="C17" s="25" t="s">
        <v>34</v>
      </c>
      <c r="D17" s="34">
        <v>10195</v>
      </c>
      <c r="E17" s="16">
        <v>11678</v>
      </c>
      <c r="F17" s="16">
        <v>12342</v>
      </c>
      <c r="G17" s="16">
        <v>12964</v>
      </c>
      <c r="H17" s="16">
        <v>14177</v>
      </c>
      <c r="I17" s="16">
        <v>13972.6</v>
      </c>
      <c r="J17" s="56">
        <f t="shared" si="3"/>
        <v>98.558228115962478</v>
      </c>
      <c r="K17" s="56">
        <f t="shared" si="4"/>
        <v>107.78000617093491</v>
      </c>
      <c r="L17" s="56">
        <f t="shared" si="5"/>
        <v>137.05345757724373</v>
      </c>
    </row>
    <row r="18" spans="1:12" ht="63" x14ac:dyDescent="0.25">
      <c r="A18" s="207"/>
      <c r="B18" s="2" t="s">
        <v>40</v>
      </c>
      <c r="C18" s="25" t="s">
        <v>34</v>
      </c>
      <c r="D18" s="34">
        <v>16244</v>
      </c>
      <c r="E18" s="17">
        <v>20312.5</v>
      </c>
      <c r="F18" s="17">
        <v>21839</v>
      </c>
      <c r="G18" s="17">
        <v>24003.3</v>
      </c>
      <c r="H18" s="17">
        <v>24003.3</v>
      </c>
      <c r="I18" s="17">
        <v>24741.3</v>
      </c>
      <c r="J18" s="56">
        <f t="shared" si="3"/>
        <v>103.07457724562872</v>
      </c>
      <c r="K18" s="56">
        <f t="shared" si="4"/>
        <v>103.07457724562872</v>
      </c>
      <c r="L18" s="56">
        <f t="shared" si="5"/>
        <v>152.31039152918001</v>
      </c>
    </row>
    <row r="19" spans="1:12" ht="47.25" x14ac:dyDescent="0.25">
      <c r="A19" s="207"/>
      <c r="B19" s="2" t="s">
        <v>41</v>
      </c>
      <c r="C19" s="25" t="s">
        <v>34</v>
      </c>
      <c r="D19" s="34">
        <v>19820</v>
      </c>
      <c r="E19" s="17">
        <v>25018.799999999999</v>
      </c>
      <c r="F19" s="17">
        <v>27157</v>
      </c>
      <c r="G19" s="17">
        <v>27764</v>
      </c>
      <c r="H19" s="17">
        <v>27764</v>
      </c>
      <c r="I19" s="17">
        <v>28220.6</v>
      </c>
      <c r="J19" s="56">
        <f t="shared" si="3"/>
        <v>101.64457570955194</v>
      </c>
      <c r="K19" s="56">
        <f t="shared" si="4"/>
        <v>101.64457570955194</v>
      </c>
      <c r="L19" s="56">
        <f t="shared" si="5"/>
        <v>142.38446014127143</v>
      </c>
    </row>
    <row r="20" spans="1:12" ht="15.75" x14ac:dyDescent="0.25">
      <c r="A20" s="208"/>
      <c r="B20" s="2" t="s">
        <v>42</v>
      </c>
      <c r="C20" s="25" t="s">
        <v>34</v>
      </c>
      <c r="D20" s="27">
        <v>11569.9</v>
      </c>
      <c r="E20" s="16">
        <v>14015</v>
      </c>
      <c r="F20" s="16">
        <v>16714</v>
      </c>
      <c r="G20" s="16">
        <v>19107</v>
      </c>
      <c r="H20" s="16">
        <v>19489</v>
      </c>
      <c r="I20" s="16">
        <v>19684.900000000001</v>
      </c>
      <c r="J20" s="56">
        <f t="shared" si="3"/>
        <v>101.00518241059061</v>
      </c>
      <c r="K20" s="56">
        <f t="shared" si="4"/>
        <v>103.02454597791386</v>
      </c>
      <c r="L20" s="56">
        <f t="shared" si="5"/>
        <v>170.13889489105352</v>
      </c>
    </row>
    <row r="21" spans="1:12" ht="94.5" x14ac:dyDescent="0.25">
      <c r="A21" s="1" t="s">
        <v>43</v>
      </c>
      <c r="B21" s="2" t="s">
        <v>44</v>
      </c>
      <c r="C21" s="25" t="s">
        <v>45</v>
      </c>
      <c r="D21" s="34">
        <v>81.7</v>
      </c>
      <c r="E21" s="16">
        <v>80.7</v>
      </c>
      <c r="F21" s="16">
        <v>84.4</v>
      </c>
      <c r="G21" s="16">
        <v>87.9</v>
      </c>
      <c r="H21" s="16">
        <v>86.6</v>
      </c>
      <c r="I21" s="16">
        <v>94.3</v>
      </c>
      <c r="J21" s="56">
        <f t="shared" si="3"/>
        <v>108.89145496535797</v>
      </c>
      <c r="K21" s="56">
        <f t="shared" si="4"/>
        <v>107.28100113765642</v>
      </c>
      <c r="L21" s="56">
        <f t="shared" si="5"/>
        <v>115.42227662178701</v>
      </c>
    </row>
    <row r="22" spans="1:12" ht="110.25" customHeight="1" x14ac:dyDescent="0.25">
      <c r="A22" s="4" t="s">
        <v>46</v>
      </c>
      <c r="B22" s="5" t="s">
        <v>47</v>
      </c>
      <c r="C22" s="30" t="s">
        <v>45</v>
      </c>
      <c r="D22" s="30">
        <v>0.6</v>
      </c>
      <c r="E22" s="18">
        <v>0.5</v>
      </c>
      <c r="F22" s="18">
        <v>0.4</v>
      </c>
      <c r="G22" s="18">
        <v>0.4</v>
      </c>
      <c r="H22" s="18">
        <v>0.4</v>
      </c>
      <c r="I22" s="18">
        <v>0.4</v>
      </c>
      <c r="J22" s="56">
        <f t="shared" si="3"/>
        <v>100</v>
      </c>
      <c r="K22" s="56">
        <f t="shared" si="4"/>
        <v>100</v>
      </c>
      <c r="L22" s="56">
        <f t="shared" si="5"/>
        <v>66.666666666666671</v>
      </c>
    </row>
    <row r="23" spans="1:12" ht="15.75" x14ac:dyDescent="0.25">
      <c r="A23" s="209" t="s">
        <v>49</v>
      </c>
      <c r="B23" s="210"/>
      <c r="C23" s="210"/>
      <c r="D23" s="210"/>
      <c r="E23" s="210"/>
      <c r="F23" s="210"/>
      <c r="G23" s="210"/>
      <c r="H23" s="210"/>
      <c r="I23" s="210"/>
      <c r="J23" s="210"/>
      <c r="K23" s="210"/>
      <c r="L23" s="211"/>
    </row>
    <row r="24" spans="1:12" ht="15.75" x14ac:dyDescent="0.25">
      <c r="A24" s="209" t="s">
        <v>50</v>
      </c>
      <c r="B24" s="210"/>
      <c r="C24" s="210"/>
      <c r="D24" s="210"/>
      <c r="E24" s="210"/>
      <c r="F24" s="210"/>
      <c r="G24" s="210"/>
      <c r="H24" s="210"/>
      <c r="I24" s="210"/>
      <c r="J24" s="210"/>
      <c r="K24" s="210"/>
      <c r="L24" s="211"/>
    </row>
    <row r="25" spans="1:12" ht="47.25" x14ac:dyDescent="0.25">
      <c r="A25" s="1" t="s">
        <v>51</v>
      </c>
      <c r="B25" s="2" t="s">
        <v>52</v>
      </c>
      <c r="C25" s="27" t="s">
        <v>45</v>
      </c>
      <c r="D25" s="34">
        <v>63</v>
      </c>
      <c r="E25" s="16">
        <v>69.7</v>
      </c>
      <c r="F25" s="16">
        <v>74</v>
      </c>
      <c r="G25" s="16">
        <v>100</v>
      </c>
      <c r="H25" s="16">
        <v>100</v>
      </c>
      <c r="I25" s="16">
        <v>100</v>
      </c>
      <c r="J25" s="56">
        <f t="shared" ref="J25:J34" si="6">I25/H25*100</f>
        <v>100</v>
      </c>
      <c r="K25" s="56">
        <f t="shared" ref="K25:K29" si="7">I25/G25*100</f>
        <v>100</v>
      </c>
      <c r="L25" s="56">
        <f t="shared" ref="L25:L27" si="8">I25/D25*100</f>
        <v>158.73015873015873</v>
      </c>
    </row>
    <row r="26" spans="1:12" ht="63" x14ac:dyDescent="0.25">
      <c r="A26" s="1" t="s">
        <v>53</v>
      </c>
      <c r="B26" s="2" t="s">
        <v>54</v>
      </c>
      <c r="C26" s="27" t="s">
        <v>55</v>
      </c>
      <c r="D26" s="35">
        <v>65</v>
      </c>
      <c r="E26" s="16">
        <v>130</v>
      </c>
      <c r="F26" s="16">
        <v>130</v>
      </c>
      <c r="G26" s="16">
        <v>95</v>
      </c>
      <c r="H26" s="16">
        <v>94</v>
      </c>
      <c r="I26" s="17">
        <v>77</v>
      </c>
      <c r="J26" s="56">
        <f t="shared" si="6"/>
        <v>81.914893617021278</v>
      </c>
      <c r="K26" s="56">
        <f t="shared" si="7"/>
        <v>81.05263157894737</v>
      </c>
      <c r="L26" s="56">
        <f t="shared" si="8"/>
        <v>118.46153846153847</v>
      </c>
    </row>
    <row r="27" spans="1:12" ht="64.5" customHeight="1" x14ac:dyDescent="0.25">
      <c r="A27" s="1" t="s">
        <v>56</v>
      </c>
      <c r="B27" s="2" t="s">
        <v>57</v>
      </c>
      <c r="C27" s="27" t="s">
        <v>58</v>
      </c>
      <c r="D27" s="35">
        <v>7940</v>
      </c>
      <c r="E27" s="16">
        <v>7026</v>
      </c>
      <c r="F27" s="16">
        <v>7026</v>
      </c>
      <c r="G27" s="16">
        <v>5202</v>
      </c>
      <c r="H27" s="16">
        <v>6933</v>
      </c>
      <c r="I27" s="16">
        <v>6561</v>
      </c>
      <c r="J27" s="56">
        <f t="shared" si="6"/>
        <v>94.634357421029861</v>
      </c>
      <c r="K27" s="56">
        <f t="shared" si="7"/>
        <v>126.12456747404843</v>
      </c>
      <c r="L27" s="56">
        <f t="shared" si="8"/>
        <v>82.632241813602008</v>
      </c>
    </row>
    <row r="28" spans="1:12" s="9" customFormat="1" ht="31.5" customHeight="1" x14ac:dyDescent="0.25">
      <c r="A28" s="8" t="s">
        <v>59</v>
      </c>
      <c r="B28" s="29" t="s">
        <v>60</v>
      </c>
      <c r="C28" s="33" t="s">
        <v>61</v>
      </c>
      <c r="D28" s="41" t="s">
        <v>620</v>
      </c>
      <c r="E28" s="103" t="s">
        <v>623</v>
      </c>
      <c r="F28" s="103" t="s">
        <v>629</v>
      </c>
      <c r="G28" s="20">
        <v>0</v>
      </c>
      <c r="H28" s="20">
        <v>3.5714285714285713E-3</v>
      </c>
      <c r="I28" s="20">
        <v>0</v>
      </c>
      <c r="J28" s="56">
        <f t="shared" si="6"/>
        <v>0</v>
      </c>
      <c r="K28" s="56" t="e">
        <f t="shared" si="7"/>
        <v>#DIV/0!</v>
      </c>
      <c r="L28" s="56">
        <v>0</v>
      </c>
    </row>
    <row r="29" spans="1:12" ht="31.5" customHeight="1" x14ac:dyDescent="0.25">
      <c r="A29" s="1" t="s">
        <v>62</v>
      </c>
      <c r="B29" s="2" t="s">
        <v>63</v>
      </c>
      <c r="C29" s="27" t="s">
        <v>61</v>
      </c>
      <c r="D29" s="35" t="s">
        <v>538</v>
      </c>
      <c r="E29" s="104" t="s">
        <v>624</v>
      </c>
      <c r="F29" s="104" t="s">
        <v>630</v>
      </c>
      <c r="G29" s="16">
        <v>0</v>
      </c>
      <c r="H29" s="16">
        <v>0</v>
      </c>
      <c r="I29" s="16">
        <v>0</v>
      </c>
      <c r="J29" s="56">
        <v>0</v>
      </c>
      <c r="K29" s="56" t="e">
        <f t="shared" si="7"/>
        <v>#DIV/0!</v>
      </c>
      <c r="L29" s="56">
        <f>I29/D29*100</f>
        <v>0</v>
      </c>
    </row>
    <row r="30" spans="1:12" s="9" customFormat="1" ht="47.25" x14ac:dyDescent="0.25">
      <c r="A30" s="8" t="s">
        <v>64</v>
      </c>
      <c r="B30" s="29" t="s">
        <v>65</v>
      </c>
      <c r="C30" s="33" t="s">
        <v>61</v>
      </c>
      <c r="D30" s="41" t="s">
        <v>621</v>
      </c>
      <c r="E30" s="103" t="s">
        <v>625</v>
      </c>
      <c r="F30" s="41" t="s">
        <v>606</v>
      </c>
      <c r="G30" s="41" t="s">
        <v>604</v>
      </c>
      <c r="H30" s="41" t="s">
        <v>606</v>
      </c>
      <c r="I30" s="41" t="s">
        <v>606</v>
      </c>
      <c r="J30" s="56">
        <v>0</v>
      </c>
      <c r="K30" s="41" t="s">
        <v>606</v>
      </c>
      <c r="L30" s="56">
        <v>0</v>
      </c>
    </row>
    <row r="31" spans="1:12" ht="47.25" x14ac:dyDescent="0.25">
      <c r="A31" s="1" t="s">
        <v>66</v>
      </c>
      <c r="B31" s="2" t="s">
        <v>67</v>
      </c>
      <c r="C31" s="27" t="s">
        <v>61</v>
      </c>
      <c r="D31" s="35" t="s">
        <v>365</v>
      </c>
      <c r="E31" s="16" t="s">
        <v>365</v>
      </c>
      <c r="F31" s="16" t="s">
        <v>365</v>
      </c>
      <c r="G31" s="16" t="s">
        <v>365</v>
      </c>
      <c r="H31" s="16" t="s">
        <v>365</v>
      </c>
      <c r="I31" s="16" t="s">
        <v>365</v>
      </c>
      <c r="J31" s="56" t="s">
        <v>365</v>
      </c>
      <c r="K31" s="14" t="s">
        <v>365</v>
      </c>
      <c r="L31" s="26" t="s">
        <v>365</v>
      </c>
    </row>
    <row r="32" spans="1:12" ht="47.25" x14ac:dyDescent="0.25">
      <c r="A32" s="1" t="s">
        <v>68</v>
      </c>
      <c r="B32" s="2" t="s">
        <v>69</v>
      </c>
      <c r="C32" s="27" t="s">
        <v>61</v>
      </c>
      <c r="D32" s="16" t="s">
        <v>365</v>
      </c>
      <c r="E32" s="16" t="s">
        <v>365</v>
      </c>
      <c r="F32" s="16" t="s">
        <v>365</v>
      </c>
      <c r="G32" s="16" t="s">
        <v>365</v>
      </c>
      <c r="H32" s="104" t="s">
        <v>634</v>
      </c>
      <c r="I32" s="114" t="s">
        <v>642</v>
      </c>
      <c r="J32" s="56">
        <v>100</v>
      </c>
      <c r="K32" s="14">
        <v>100</v>
      </c>
      <c r="L32" s="26">
        <v>100</v>
      </c>
    </row>
    <row r="33" spans="1:12" ht="47.25" x14ac:dyDescent="0.25">
      <c r="A33" s="1" t="s">
        <v>70</v>
      </c>
      <c r="B33" s="2" t="s">
        <v>71</v>
      </c>
      <c r="C33" s="27" t="s">
        <v>45</v>
      </c>
      <c r="D33" s="34">
        <v>70.599999999999994</v>
      </c>
      <c r="E33" s="16">
        <v>73.5</v>
      </c>
      <c r="F33" s="16">
        <v>69.900000000000006</v>
      </c>
      <c r="G33" s="16">
        <v>67.5</v>
      </c>
      <c r="H33" s="16">
        <v>71</v>
      </c>
      <c r="I33" s="16">
        <v>69</v>
      </c>
      <c r="J33" s="56">
        <f t="shared" si="6"/>
        <v>97.183098591549296</v>
      </c>
      <c r="K33" s="56">
        <f t="shared" ref="K33:K34" si="9">I33/G33*100</f>
        <v>102.22222222222221</v>
      </c>
      <c r="L33" s="56">
        <f t="shared" ref="L33:L34" si="10">I33/D33*100</f>
        <v>97.733711048158639</v>
      </c>
    </row>
    <row r="34" spans="1:12" ht="47.25" x14ac:dyDescent="0.25">
      <c r="A34" s="4" t="s">
        <v>72</v>
      </c>
      <c r="B34" s="5" t="s">
        <v>73</v>
      </c>
      <c r="C34" s="30" t="s">
        <v>74</v>
      </c>
      <c r="D34" s="36">
        <v>18</v>
      </c>
      <c r="E34" s="18">
        <v>19.5</v>
      </c>
      <c r="F34" s="18">
        <v>19.5</v>
      </c>
      <c r="G34" s="18">
        <v>19.8</v>
      </c>
      <c r="H34" s="18">
        <v>19.8</v>
      </c>
      <c r="I34" s="18">
        <v>19</v>
      </c>
      <c r="J34" s="56">
        <f t="shared" si="6"/>
        <v>95.959595959595958</v>
      </c>
      <c r="K34" s="56">
        <f t="shared" si="9"/>
        <v>95.959595959595958</v>
      </c>
      <c r="L34" s="56">
        <f t="shared" si="10"/>
        <v>105.55555555555556</v>
      </c>
    </row>
    <row r="35" spans="1:12" ht="15.75" x14ac:dyDescent="0.25">
      <c r="A35" s="209" t="s">
        <v>75</v>
      </c>
      <c r="B35" s="210"/>
      <c r="C35" s="210"/>
      <c r="D35" s="210"/>
      <c r="E35" s="210"/>
      <c r="F35" s="210"/>
      <c r="G35" s="210"/>
      <c r="H35" s="210"/>
      <c r="I35" s="210"/>
      <c r="J35" s="210"/>
      <c r="K35" s="210"/>
      <c r="L35" s="211"/>
    </row>
    <row r="36" spans="1:12" ht="15.75" x14ac:dyDescent="0.25">
      <c r="A36" s="206" t="s">
        <v>76</v>
      </c>
      <c r="B36" s="2" t="s">
        <v>77</v>
      </c>
      <c r="C36" s="2"/>
      <c r="D36" s="24"/>
      <c r="E36" s="112"/>
      <c r="F36" s="57"/>
      <c r="G36" s="57"/>
      <c r="H36" s="47"/>
      <c r="I36" s="47"/>
      <c r="J36" s="2"/>
      <c r="K36" s="2"/>
      <c r="L36" s="28"/>
    </row>
    <row r="37" spans="1:12" ht="47.25" x14ac:dyDescent="0.25">
      <c r="A37" s="207"/>
      <c r="B37" s="2" t="s">
        <v>78</v>
      </c>
      <c r="C37" s="27" t="s">
        <v>79</v>
      </c>
      <c r="D37" s="23" t="s">
        <v>365</v>
      </c>
      <c r="E37" s="56" t="s">
        <v>365</v>
      </c>
      <c r="F37" s="56" t="s">
        <v>365</v>
      </c>
      <c r="G37" s="19"/>
      <c r="H37" s="19" t="s">
        <v>365</v>
      </c>
      <c r="I37" s="19" t="s">
        <v>365</v>
      </c>
      <c r="J37" s="19" t="s">
        <v>365</v>
      </c>
      <c r="K37" s="19" t="s">
        <v>365</v>
      </c>
      <c r="L37" s="28"/>
    </row>
    <row r="38" spans="1:12" ht="15.75" x14ac:dyDescent="0.25">
      <c r="A38" s="208"/>
      <c r="B38" s="2" t="s">
        <v>80</v>
      </c>
      <c r="C38" s="27" t="s">
        <v>79</v>
      </c>
      <c r="D38" s="23" t="s">
        <v>365</v>
      </c>
      <c r="E38" s="56" t="s">
        <v>365</v>
      </c>
      <c r="F38" s="56" t="s">
        <v>365</v>
      </c>
      <c r="G38" s="19"/>
      <c r="H38" s="19" t="s">
        <v>365</v>
      </c>
      <c r="I38" s="19" t="s">
        <v>365</v>
      </c>
      <c r="J38" s="19" t="s">
        <v>365</v>
      </c>
      <c r="K38" s="19" t="s">
        <v>365</v>
      </c>
      <c r="L38" s="28"/>
    </row>
    <row r="39" spans="1:12" ht="47.25" x14ac:dyDescent="0.25">
      <c r="A39" s="1" t="s">
        <v>81</v>
      </c>
      <c r="B39" s="2" t="s">
        <v>82</v>
      </c>
      <c r="C39" s="27" t="s">
        <v>79</v>
      </c>
      <c r="D39" s="23" t="s">
        <v>365</v>
      </c>
      <c r="E39" s="56" t="s">
        <v>365</v>
      </c>
      <c r="F39" s="56" t="s">
        <v>365</v>
      </c>
      <c r="G39" s="19"/>
      <c r="H39" s="19">
        <v>1</v>
      </c>
      <c r="I39" s="19">
        <v>1</v>
      </c>
      <c r="J39" s="56">
        <f t="shared" ref="J39" si="11">I39/H39*100</f>
        <v>100</v>
      </c>
      <c r="K39" s="56" t="e">
        <f t="shared" ref="K39" si="12">I39/G39*100</f>
        <v>#DIV/0!</v>
      </c>
      <c r="L39" s="56" t="e">
        <f t="shared" ref="L39" si="13">I39/D39*100</f>
        <v>#VALUE!</v>
      </c>
    </row>
    <row r="40" spans="1:12" ht="31.5" x14ac:dyDescent="0.25">
      <c r="A40" s="206" t="s">
        <v>83</v>
      </c>
      <c r="B40" s="2" t="s">
        <v>84</v>
      </c>
      <c r="C40" s="27"/>
      <c r="D40" s="23"/>
      <c r="E40" s="56"/>
      <c r="F40" s="56"/>
      <c r="G40" s="19"/>
      <c r="H40" s="19"/>
      <c r="I40" s="19"/>
      <c r="J40" s="19" t="s">
        <v>365</v>
      </c>
      <c r="K40" s="19" t="s">
        <v>365</v>
      </c>
      <c r="L40" s="28"/>
    </row>
    <row r="41" spans="1:12" ht="31.5" customHeight="1" x14ac:dyDescent="0.25">
      <c r="A41" s="207"/>
      <c r="B41" s="2" t="s">
        <v>245</v>
      </c>
      <c r="C41" s="33" t="s">
        <v>85</v>
      </c>
      <c r="D41" s="34">
        <v>59.7</v>
      </c>
      <c r="E41" s="56">
        <v>55.4</v>
      </c>
      <c r="F41" s="56">
        <v>50</v>
      </c>
      <c r="G41" s="19">
        <v>48.7</v>
      </c>
      <c r="H41" s="19">
        <v>48.7</v>
      </c>
      <c r="I41" s="19">
        <v>48.7</v>
      </c>
      <c r="J41" s="56">
        <f t="shared" ref="J41:J45" si="14">I41/H41*100</f>
        <v>100</v>
      </c>
      <c r="K41" s="56">
        <f t="shared" ref="K41:K45" si="15">I41/G41*100</f>
        <v>100</v>
      </c>
      <c r="L41" s="56">
        <f>I41/D41*100</f>
        <v>81.574539363484092</v>
      </c>
    </row>
    <row r="42" spans="1:12" ht="47.25" customHeight="1" x14ac:dyDescent="0.25">
      <c r="A42" s="207"/>
      <c r="B42" s="2" t="s">
        <v>246</v>
      </c>
      <c r="C42" s="33" t="s">
        <v>86</v>
      </c>
      <c r="D42" s="34">
        <v>188.8</v>
      </c>
      <c r="E42" s="56">
        <v>178.8</v>
      </c>
      <c r="F42" s="56">
        <v>170.5</v>
      </c>
      <c r="G42" s="19">
        <v>162.69999999999999</v>
      </c>
      <c r="H42" s="19">
        <v>168.1</v>
      </c>
      <c r="I42" s="19">
        <v>168.1</v>
      </c>
      <c r="J42" s="56">
        <f t="shared" si="14"/>
        <v>100</v>
      </c>
      <c r="K42" s="56">
        <f t="shared" si="15"/>
        <v>103.31899200983405</v>
      </c>
      <c r="L42" s="56">
        <f>I42/D42*100</f>
        <v>89.036016949152526</v>
      </c>
    </row>
    <row r="43" spans="1:12" ht="31.5" customHeight="1" x14ac:dyDescent="0.25">
      <c r="A43" s="207"/>
      <c r="B43" s="2" t="s">
        <v>247</v>
      </c>
      <c r="C43" s="27" t="s">
        <v>87</v>
      </c>
      <c r="D43" s="34">
        <v>32.299999999999997</v>
      </c>
      <c r="E43" s="56">
        <v>29.1</v>
      </c>
      <c r="F43" s="56">
        <v>30.2</v>
      </c>
      <c r="G43" s="19">
        <v>29.8</v>
      </c>
      <c r="H43" s="19">
        <v>27.8</v>
      </c>
      <c r="I43" s="19">
        <v>27.8</v>
      </c>
      <c r="J43" s="56">
        <f t="shared" si="14"/>
        <v>100</v>
      </c>
      <c r="K43" s="56">
        <f t="shared" si="15"/>
        <v>93.288590604026851</v>
      </c>
      <c r="L43" s="56">
        <f>I43/D43*100</f>
        <v>86.068111455108365</v>
      </c>
    </row>
    <row r="44" spans="1:12" ht="31.5" customHeight="1" x14ac:dyDescent="0.25">
      <c r="A44" s="208"/>
      <c r="B44" s="2" t="s">
        <v>248</v>
      </c>
      <c r="C44" s="27" t="s">
        <v>87</v>
      </c>
      <c r="D44" s="34">
        <v>67.900000000000006</v>
      </c>
      <c r="E44" s="56">
        <v>62.1</v>
      </c>
      <c r="F44" s="56">
        <v>64.3</v>
      </c>
      <c r="G44" s="19">
        <v>64.8</v>
      </c>
      <c r="H44" s="19">
        <v>56.4</v>
      </c>
      <c r="I44" s="19">
        <v>58.8</v>
      </c>
      <c r="J44" s="56">
        <f t="shared" si="14"/>
        <v>104.25531914893618</v>
      </c>
      <c r="K44" s="56">
        <f t="shared" si="15"/>
        <v>90.740740740740748</v>
      </c>
      <c r="L44" s="56">
        <f>I44/D44*100</f>
        <v>86.597938144329888</v>
      </c>
    </row>
    <row r="45" spans="1:12" ht="31.5" x14ac:dyDescent="0.25">
      <c r="A45" s="1" t="s">
        <v>88</v>
      </c>
      <c r="B45" s="6" t="s">
        <v>89</v>
      </c>
      <c r="C45" s="27" t="s">
        <v>90</v>
      </c>
      <c r="D45" s="34">
        <v>19.100000000000001</v>
      </c>
      <c r="E45" s="56">
        <v>19.5</v>
      </c>
      <c r="F45" s="56">
        <v>19.3</v>
      </c>
      <c r="G45" s="19">
        <v>19.5</v>
      </c>
      <c r="H45" s="19">
        <v>19.5</v>
      </c>
      <c r="I45" s="19">
        <v>19.5</v>
      </c>
      <c r="J45" s="56">
        <f t="shared" si="14"/>
        <v>100</v>
      </c>
      <c r="K45" s="56">
        <f t="shared" si="15"/>
        <v>100</v>
      </c>
      <c r="L45" s="56">
        <f>I45/D45*100</f>
        <v>102.09424083769633</v>
      </c>
    </row>
    <row r="46" spans="1:12" ht="15.75" x14ac:dyDescent="0.25">
      <c r="A46" s="209" t="s">
        <v>91</v>
      </c>
      <c r="B46" s="210"/>
      <c r="C46" s="210"/>
      <c r="D46" s="210"/>
      <c r="E46" s="210"/>
      <c r="F46" s="210"/>
      <c r="G46" s="210"/>
      <c r="H46" s="210"/>
      <c r="I46" s="210"/>
      <c r="J46" s="210"/>
      <c r="K46" s="210"/>
      <c r="L46" s="211"/>
    </row>
    <row r="47" spans="1:12" ht="31.5" x14ac:dyDescent="0.25">
      <c r="A47" s="1" t="s">
        <v>92</v>
      </c>
      <c r="B47" s="2" t="s">
        <v>93</v>
      </c>
      <c r="C47" s="27" t="s">
        <v>79</v>
      </c>
      <c r="D47" s="27">
        <v>37</v>
      </c>
      <c r="E47" s="32">
        <v>37</v>
      </c>
      <c r="F47" s="56">
        <v>37</v>
      </c>
      <c r="G47" s="19">
        <v>37</v>
      </c>
      <c r="H47" s="19">
        <v>37</v>
      </c>
      <c r="I47" s="19">
        <v>37</v>
      </c>
      <c r="J47" s="56">
        <f t="shared" ref="J47:J48" si="16">I47/H47*100</f>
        <v>100</v>
      </c>
      <c r="K47" s="56">
        <f t="shared" ref="K47:K48" si="17">I47/G47*100</f>
        <v>100</v>
      </c>
      <c r="L47" s="56">
        <f>I47/D47*100</f>
        <v>100</v>
      </c>
    </row>
    <row r="48" spans="1:12" ht="47.25" x14ac:dyDescent="0.25">
      <c r="A48" s="1" t="s">
        <v>94</v>
      </c>
      <c r="B48" s="2" t="s">
        <v>95</v>
      </c>
      <c r="C48" s="27" t="s">
        <v>45</v>
      </c>
      <c r="D48" s="34">
        <v>15.4</v>
      </c>
      <c r="E48" s="56">
        <v>15.4</v>
      </c>
      <c r="F48" s="56">
        <v>15.5</v>
      </c>
      <c r="G48" s="52">
        <v>14.6</v>
      </c>
      <c r="H48" s="19">
        <v>15.7</v>
      </c>
      <c r="I48" s="115">
        <v>12.32</v>
      </c>
      <c r="J48" s="56">
        <f t="shared" si="16"/>
        <v>78.471337579617838</v>
      </c>
      <c r="K48" s="56">
        <f t="shared" si="17"/>
        <v>84.38356164383562</v>
      </c>
      <c r="L48" s="56">
        <f>I48/D48*100</f>
        <v>80</v>
      </c>
    </row>
    <row r="49" spans="1:12" ht="48" customHeight="1" x14ac:dyDescent="0.25">
      <c r="A49" s="206" t="s">
        <v>96</v>
      </c>
      <c r="B49" s="2" t="s">
        <v>97</v>
      </c>
      <c r="C49" s="27"/>
      <c r="D49" s="34"/>
      <c r="E49" s="56"/>
      <c r="F49" s="56"/>
      <c r="G49" s="19"/>
      <c r="H49" s="19"/>
      <c r="I49" s="19"/>
      <c r="J49" s="14"/>
      <c r="K49" s="14"/>
      <c r="L49" s="26"/>
    </row>
    <row r="50" spans="1:12" ht="47.25" x14ac:dyDescent="0.25">
      <c r="A50" s="207"/>
      <c r="B50" s="2" t="s">
        <v>98</v>
      </c>
      <c r="C50" s="27" t="s">
        <v>99</v>
      </c>
      <c r="D50" s="34">
        <v>59.9</v>
      </c>
      <c r="E50" s="56">
        <v>57.1</v>
      </c>
      <c r="F50" s="56">
        <v>55.3</v>
      </c>
      <c r="G50" s="19">
        <v>52.7</v>
      </c>
      <c r="H50" s="19">
        <v>52.3</v>
      </c>
      <c r="I50" s="52">
        <v>38.6</v>
      </c>
      <c r="J50" s="56">
        <f t="shared" ref="J50:J53" si="18">I50/H50*100</f>
        <v>73.804971319311676</v>
      </c>
      <c r="K50" s="56">
        <f t="shared" ref="K50:K53" si="19">I50/G50*100</f>
        <v>73.244781783681219</v>
      </c>
      <c r="L50" s="56">
        <f>I50/D50*100</f>
        <v>64.440734557596002</v>
      </c>
    </row>
    <row r="51" spans="1:12" ht="47.25" x14ac:dyDescent="0.25">
      <c r="A51" s="207"/>
      <c r="B51" s="2" t="s">
        <v>100</v>
      </c>
      <c r="C51" s="27" t="s">
        <v>101</v>
      </c>
      <c r="D51" s="34">
        <v>11.7</v>
      </c>
      <c r="E51" s="56">
        <v>11.2</v>
      </c>
      <c r="F51" s="56">
        <v>11</v>
      </c>
      <c r="G51" s="19">
        <v>17.100000000000001</v>
      </c>
      <c r="H51" s="52">
        <v>13.7</v>
      </c>
      <c r="I51" s="52">
        <v>7.9</v>
      </c>
      <c r="J51" s="56">
        <f t="shared" si="18"/>
        <v>57.664233576642346</v>
      </c>
      <c r="K51" s="56">
        <f t="shared" si="19"/>
        <v>46.198830409356724</v>
      </c>
      <c r="L51" s="56">
        <f>I51/D51*100</f>
        <v>67.521367521367523</v>
      </c>
    </row>
    <row r="52" spans="1:12" ht="47.25" x14ac:dyDescent="0.25">
      <c r="A52" s="208"/>
      <c r="B52" s="2" t="s">
        <v>102</v>
      </c>
      <c r="C52" s="27" t="s">
        <v>99</v>
      </c>
      <c r="D52" s="34">
        <v>30.6</v>
      </c>
      <c r="E52" s="56">
        <v>29.1</v>
      </c>
      <c r="F52" s="56">
        <v>28.2</v>
      </c>
      <c r="G52" s="19">
        <v>27.1</v>
      </c>
      <c r="H52" s="19">
        <v>27.6</v>
      </c>
      <c r="I52" s="52">
        <v>22.7</v>
      </c>
      <c r="J52" s="56">
        <f t="shared" si="18"/>
        <v>82.246376811594189</v>
      </c>
      <c r="K52" s="56">
        <f t="shared" si="19"/>
        <v>83.763837638376387</v>
      </c>
      <c r="L52" s="56">
        <f>I52/D52*100</f>
        <v>74.183006535947698</v>
      </c>
    </row>
    <row r="53" spans="1:12" ht="94.5" x14ac:dyDescent="0.25">
      <c r="A53" s="1" t="s">
        <v>103</v>
      </c>
      <c r="B53" s="2" t="s">
        <v>104</v>
      </c>
      <c r="C53" s="27" t="s">
        <v>45</v>
      </c>
      <c r="D53" s="34">
        <v>32.6</v>
      </c>
      <c r="E53" s="56">
        <v>35</v>
      </c>
      <c r="F53" s="56">
        <v>37.5</v>
      </c>
      <c r="G53" s="19">
        <v>44.9</v>
      </c>
      <c r="H53" s="19">
        <v>46.4</v>
      </c>
      <c r="I53" s="50">
        <v>47.34</v>
      </c>
      <c r="J53" s="56">
        <f t="shared" si="18"/>
        <v>102.02586206896554</v>
      </c>
      <c r="K53" s="56">
        <f t="shared" si="19"/>
        <v>105.43429844097996</v>
      </c>
      <c r="L53" s="56">
        <f>I53/D53*100</f>
        <v>145.21472392638037</v>
      </c>
    </row>
    <row r="54" spans="1:12" ht="15.75" x14ac:dyDescent="0.25">
      <c r="A54" s="209" t="s">
        <v>105</v>
      </c>
      <c r="B54" s="210"/>
      <c r="C54" s="210"/>
      <c r="D54" s="210"/>
      <c r="E54" s="210"/>
      <c r="F54" s="210"/>
      <c r="G54" s="210"/>
      <c r="H54" s="210"/>
      <c r="I54" s="210"/>
      <c r="J54" s="210"/>
      <c r="K54" s="210"/>
      <c r="L54" s="211"/>
    </row>
    <row r="55" spans="1:12" ht="47.25" x14ac:dyDescent="0.25">
      <c r="A55" s="1" t="s">
        <v>106</v>
      </c>
      <c r="B55" s="6" t="s">
        <v>107</v>
      </c>
      <c r="C55" s="33" t="s">
        <v>539</v>
      </c>
      <c r="D55" s="27">
        <v>4757.5</v>
      </c>
      <c r="E55" s="62">
        <v>5022.8</v>
      </c>
      <c r="F55" s="56">
        <v>5187.3</v>
      </c>
      <c r="G55" s="19">
        <v>5482.6</v>
      </c>
      <c r="H55" s="19">
        <v>5769</v>
      </c>
      <c r="I55" s="52">
        <v>6023.1</v>
      </c>
      <c r="J55" s="56">
        <f t="shared" ref="J55:J88" si="20">I55/H55*100</f>
        <v>104.40457618304733</v>
      </c>
      <c r="K55" s="56">
        <f t="shared" ref="K55:K88" si="21">I55/G55*100</f>
        <v>109.85846131397511</v>
      </c>
      <c r="L55" s="56">
        <f>I55/D55*100</f>
        <v>126.60220704151341</v>
      </c>
    </row>
    <row r="56" spans="1:12" ht="64.5" customHeight="1" x14ac:dyDescent="0.25">
      <c r="A56" s="1" t="s">
        <v>108</v>
      </c>
      <c r="B56" s="2" t="s">
        <v>109</v>
      </c>
      <c r="C56" s="27" t="s">
        <v>540</v>
      </c>
      <c r="D56" s="27">
        <v>16.7</v>
      </c>
      <c r="E56" s="32">
        <v>193.5</v>
      </c>
      <c r="F56" s="56">
        <v>40</v>
      </c>
      <c r="G56" s="19">
        <v>40</v>
      </c>
      <c r="H56" s="19">
        <v>40</v>
      </c>
      <c r="I56" s="118">
        <v>5.7089999999999996</v>
      </c>
      <c r="J56" s="56">
        <f t="shared" si="20"/>
        <v>14.272499999999999</v>
      </c>
      <c r="K56" s="56">
        <f t="shared" si="21"/>
        <v>14.272499999999999</v>
      </c>
      <c r="L56" s="56">
        <f>I56/D56*100</f>
        <v>34.185628742514965</v>
      </c>
    </row>
    <row r="57" spans="1:12" ht="110.25" x14ac:dyDescent="0.25">
      <c r="A57" s="1" t="s">
        <v>110</v>
      </c>
      <c r="B57" s="6" t="s">
        <v>111</v>
      </c>
      <c r="C57" s="27" t="s">
        <v>45</v>
      </c>
      <c r="D57" s="27">
        <v>0.03</v>
      </c>
      <c r="E57" s="22">
        <v>0.01</v>
      </c>
      <c r="F57" s="105">
        <v>0.01</v>
      </c>
      <c r="G57" s="50">
        <v>0.01</v>
      </c>
      <c r="H57" s="19">
        <v>0</v>
      </c>
      <c r="I57" s="19">
        <v>0</v>
      </c>
      <c r="J57" s="56">
        <v>0</v>
      </c>
      <c r="K57" s="56">
        <f t="shared" si="21"/>
        <v>0</v>
      </c>
      <c r="L57" s="56">
        <f>I57/D57*100</f>
        <v>0</v>
      </c>
    </row>
    <row r="58" spans="1:12" ht="38.25" customHeight="1" x14ac:dyDescent="0.25">
      <c r="A58" s="53" t="s">
        <v>112</v>
      </c>
      <c r="B58" s="57" t="s">
        <v>113</v>
      </c>
      <c r="C58" s="54" t="s">
        <v>249</v>
      </c>
      <c r="D58" s="54">
        <v>29.8</v>
      </c>
      <c r="E58" s="56">
        <v>30.1</v>
      </c>
      <c r="F58" s="56">
        <v>29.6</v>
      </c>
      <c r="G58" s="55">
        <v>30.1</v>
      </c>
      <c r="H58" s="55">
        <v>30.8</v>
      </c>
      <c r="I58" s="121">
        <v>32.4</v>
      </c>
      <c r="J58" s="56">
        <f t="shared" si="20"/>
        <v>105.1948051948052</v>
      </c>
      <c r="K58" s="56">
        <f t="shared" si="21"/>
        <v>107.64119601328903</v>
      </c>
      <c r="L58" s="56">
        <f t="shared" ref="L58:L65" si="22">I58/D58*100</f>
        <v>108.7248322147651</v>
      </c>
    </row>
    <row r="59" spans="1:12" ht="63" x14ac:dyDescent="0.25">
      <c r="A59" s="1" t="s">
        <v>114</v>
      </c>
      <c r="B59" s="6" t="s">
        <v>115</v>
      </c>
      <c r="C59" s="27" t="s">
        <v>55</v>
      </c>
      <c r="D59" s="27">
        <v>1769</v>
      </c>
      <c r="E59" s="14">
        <v>1691</v>
      </c>
      <c r="F59" s="14">
        <v>1478</v>
      </c>
      <c r="G59" s="56">
        <v>1389</v>
      </c>
      <c r="H59" s="49">
        <v>1355</v>
      </c>
      <c r="I59" s="49">
        <v>1349</v>
      </c>
      <c r="J59" s="56">
        <f t="shared" si="20"/>
        <v>99.557195571955717</v>
      </c>
      <c r="K59" s="56">
        <f t="shared" si="21"/>
        <v>97.120230381569471</v>
      </c>
      <c r="L59" s="56">
        <f t="shared" si="22"/>
        <v>76.257772752967782</v>
      </c>
    </row>
    <row r="60" spans="1:12" ht="63" x14ac:dyDescent="0.25">
      <c r="A60" s="1" t="s">
        <v>116</v>
      </c>
      <c r="B60" s="6" t="s">
        <v>117</v>
      </c>
      <c r="C60" s="27" t="s">
        <v>540</v>
      </c>
      <c r="D60" s="34">
        <v>266.8</v>
      </c>
      <c r="E60" s="16">
        <v>271</v>
      </c>
      <c r="F60" s="16">
        <v>291.60000000000002</v>
      </c>
      <c r="G60" s="16">
        <v>293.5</v>
      </c>
      <c r="H60" s="16">
        <v>294.5</v>
      </c>
      <c r="I60" s="16">
        <v>342.9</v>
      </c>
      <c r="J60" s="56">
        <f t="shared" si="20"/>
        <v>116.4346349745331</v>
      </c>
      <c r="K60" s="56">
        <f t="shared" si="21"/>
        <v>116.83134582623509</v>
      </c>
      <c r="L60" s="56">
        <f t="shared" si="22"/>
        <v>128.5232383808096</v>
      </c>
    </row>
    <row r="61" spans="1:12" s="63" customFormat="1" ht="110.25" x14ac:dyDescent="0.25">
      <c r="A61" s="109" t="s">
        <v>118</v>
      </c>
      <c r="B61" s="59" t="s">
        <v>119</v>
      </c>
      <c r="C61" s="15" t="s">
        <v>55</v>
      </c>
      <c r="D61" s="15">
        <v>351</v>
      </c>
      <c r="E61" s="17">
        <v>347</v>
      </c>
      <c r="F61" s="17">
        <v>632</v>
      </c>
      <c r="G61" s="17">
        <v>343</v>
      </c>
      <c r="H61" s="17">
        <v>610</v>
      </c>
      <c r="I61" s="17">
        <v>610</v>
      </c>
      <c r="J61" s="62">
        <f t="shared" si="20"/>
        <v>100</v>
      </c>
      <c r="K61" s="62">
        <f t="shared" si="21"/>
        <v>177.84256559766766</v>
      </c>
      <c r="L61" s="62">
        <f t="shared" si="22"/>
        <v>173.78917378917379</v>
      </c>
    </row>
    <row r="62" spans="1:12" s="63" customFormat="1" ht="94.5" customHeight="1" x14ac:dyDescent="0.25">
      <c r="A62" s="109" t="s">
        <v>120</v>
      </c>
      <c r="B62" s="59" t="s">
        <v>121</v>
      </c>
      <c r="C62" s="15" t="s">
        <v>122</v>
      </c>
      <c r="D62" s="15">
        <v>296.8</v>
      </c>
      <c r="E62" s="17">
        <v>594.6</v>
      </c>
      <c r="F62" s="17">
        <v>1101.0999999999999</v>
      </c>
      <c r="G62" s="17">
        <v>615.20000000000005</v>
      </c>
      <c r="H62" s="17">
        <v>936.2</v>
      </c>
      <c r="I62" s="17">
        <v>936.2</v>
      </c>
      <c r="J62" s="62">
        <f t="shared" si="20"/>
        <v>100</v>
      </c>
      <c r="K62" s="62">
        <f t="shared" si="21"/>
        <v>152.1781534460338</v>
      </c>
      <c r="L62" s="62">
        <f t="shared" si="22"/>
        <v>315.43126684636121</v>
      </c>
    </row>
    <row r="63" spans="1:12" ht="126" x14ac:dyDescent="0.25">
      <c r="A63" s="53" t="s">
        <v>123</v>
      </c>
      <c r="B63" s="57" t="s">
        <v>124</v>
      </c>
      <c r="C63" s="54" t="s">
        <v>55</v>
      </c>
      <c r="D63" s="54">
        <v>430</v>
      </c>
      <c r="E63" s="56">
        <v>370</v>
      </c>
      <c r="F63" s="56">
        <v>223</v>
      </c>
      <c r="G63" s="55">
        <v>195</v>
      </c>
      <c r="H63" s="55">
        <v>79</v>
      </c>
      <c r="I63" s="55">
        <v>79</v>
      </c>
      <c r="J63" s="55">
        <f t="shared" si="20"/>
        <v>100</v>
      </c>
      <c r="K63" s="56">
        <f t="shared" si="21"/>
        <v>40.512820512820511</v>
      </c>
      <c r="L63" s="56">
        <f t="shared" si="22"/>
        <v>18.372093023255815</v>
      </c>
    </row>
    <row r="64" spans="1:12" ht="31.5" x14ac:dyDescent="0.25">
      <c r="A64" s="1" t="s">
        <v>125</v>
      </c>
      <c r="B64" s="2" t="s">
        <v>126</v>
      </c>
      <c r="C64" s="27" t="s">
        <v>127</v>
      </c>
      <c r="D64" s="34">
        <v>994.6</v>
      </c>
      <c r="E64" s="56">
        <v>994.6</v>
      </c>
      <c r="F64" s="56">
        <v>994.6</v>
      </c>
      <c r="G64" s="19">
        <v>1040</v>
      </c>
      <c r="H64" s="19">
        <v>1040</v>
      </c>
      <c r="I64" s="19">
        <v>1040</v>
      </c>
      <c r="J64" s="56">
        <f t="shared" si="20"/>
        <v>100</v>
      </c>
      <c r="K64" s="56">
        <f t="shared" si="21"/>
        <v>100</v>
      </c>
      <c r="L64" s="56">
        <f t="shared" si="22"/>
        <v>104.56464910516789</v>
      </c>
    </row>
    <row r="65" spans="1:12" ht="47.25" x14ac:dyDescent="0.25">
      <c r="A65" s="1" t="s">
        <v>128</v>
      </c>
      <c r="B65" s="6" t="s">
        <v>129</v>
      </c>
      <c r="C65" s="27" t="s">
        <v>127</v>
      </c>
      <c r="D65" s="34">
        <v>10.8</v>
      </c>
      <c r="E65" s="56">
        <v>24.6</v>
      </c>
      <c r="F65" s="106">
        <v>0.68799999999999994</v>
      </c>
      <c r="G65" s="19">
        <v>0</v>
      </c>
      <c r="H65" s="19">
        <v>0</v>
      </c>
      <c r="I65" s="52">
        <v>0</v>
      </c>
      <c r="J65" s="56" t="e">
        <f t="shared" si="20"/>
        <v>#DIV/0!</v>
      </c>
      <c r="K65" s="56" t="e">
        <f t="shared" si="21"/>
        <v>#DIV/0!</v>
      </c>
      <c r="L65" s="56">
        <f t="shared" si="22"/>
        <v>0</v>
      </c>
    </row>
    <row r="66" spans="1:12" ht="47.25" x14ac:dyDescent="0.25">
      <c r="A66" s="1" t="s">
        <v>130</v>
      </c>
      <c r="B66" s="6" t="s">
        <v>131</v>
      </c>
      <c r="C66" s="27" t="s">
        <v>127</v>
      </c>
      <c r="D66" s="34">
        <v>0</v>
      </c>
      <c r="E66" s="56">
        <v>0</v>
      </c>
      <c r="F66" s="56">
        <v>0</v>
      </c>
      <c r="G66" s="19">
        <v>45.4</v>
      </c>
      <c r="H66" s="19">
        <v>0</v>
      </c>
      <c r="I66" s="52">
        <v>0</v>
      </c>
      <c r="J66" s="56" t="e">
        <f t="shared" si="20"/>
        <v>#DIV/0!</v>
      </c>
      <c r="K66" s="56">
        <f t="shared" si="21"/>
        <v>0</v>
      </c>
      <c r="L66" s="56">
        <v>0</v>
      </c>
    </row>
    <row r="67" spans="1:12" ht="31.5" x14ac:dyDescent="0.25">
      <c r="A67" s="1" t="s">
        <v>132</v>
      </c>
      <c r="B67" s="2" t="s">
        <v>133</v>
      </c>
      <c r="C67" s="27" t="s">
        <v>45</v>
      </c>
      <c r="D67" s="34">
        <v>94.5</v>
      </c>
      <c r="E67" s="56">
        <v>76.5</v>
      </c>
      <c r="F67" s="56">
        <v>76.5</v>
      </c>
      <c r="G67" s="19">
        <v>78.099999999999994</v>
      </c>
      <c r="H67" s="19">
        <v>78.900000000000006</v>
      </c>
      <c r="I67" s="19">
        <v>89</v>
      </c>
      <c r="J67" s="56">
        <f t="shared" si="20"/>
        <v>112.80101394169834</v>
      </c>
      <c r="K67" s="56">
        <f t="shared" si="21"/>
        <v>113.95646606914214</v>
      </c>
      <c r="L67" s="56">
        <f>I67/D67*100</f>
        <v>94.179894179894177</v>
      </c>
    </row>
    <row r="68" spans="1:12" ht="31.5" x14ac:dyDescent="0.25">
      <c r="A68" s="1" t="s">
        <v>134</v>
      </c>
      <c r="B68" s="2" t="s">
        <v>135</v>
      </c>
      <c r="C68" s="27" t="s">
        <v>127</v>
      </c>
      <c r="D68" s="34">
        <v>194.6</v>
      </c>
      <c r="E68" s="56">
        <v>194.6</v>
      </c>
      <c r="F68" s="56">
        <v>194.6</v>
      </c>
      <c r="G68" s="19">
        <v>227.3</v>
      </c>
      <c r="H68" s="19">
        <v>227.3</v>
      </c>
      <c r="I68" s="19">
        <v>227.3</v>
      </c>
      <c r="J68" s="56">
        <f t="shared" si="20"/>
        <v>100</v>
      </c>
      <c r="K68" s="56">
        <f t="shared" si="21"/>
        <v>100</v>
      </c>
      <c r="L68" s="56">
        <f>I68/D68*100</f>
        <v>116.80369989722507</v>
      </c>
    </row>
    <row r="69" spans="1:12" ht="31.5" x14ac:dyDescent="0.25">
      <c r="A69" s="1" t="s">
        <v>136</v>
      </c>
      <c r="B69" s="2" t="s">
        <v>137</v>
      </c>
      <c r="C69" s="27" t="s">
        <v>45</v>
      </c>
      <c r="D69" s="34">
        <v>82.4</v>
      </c>
      <c r="E69" s="56">
        <v>78.5</v>
      </c>
      <c r="F69" s="56">
        <v>78.5</v>
      </c>
      <c r="G69" s="19">
        <v>79.099999999999994</v>
      </c>
      <c r="H69" s="19">
        <v>79.400000000000006</v>
      </c>
      <c r="I69" s="19">
        <v>80</v>
      </c>
      <c r="J69" s="56">
        <f t="shared" si="20"/>
        <v>100.75566750629723</v>
      </c>
      <c r="K69" s="56">
        <f t="shared" si="21"/>
        <v>101.13780025284451</v>
      </c>
      <c r="L69" s="56">
        <f>I69/D69*100</f>
        <v>97.087378640776691</v>
      </c>
    </row>
    <row r="70" spans="1:12" ht="31.5" x14ac:dyDescent="0.25">
      <c r="A70" s="1" t="s">
        <v>138</v>
      </c>
      <c r="B70" s="6" t="s">
        <v>139</v>
      </c>
      <c r="C70" s="27" t="s">
        <v>127</v>
      </c>
      <c r="D70" s="34">
        <v>2.4</v>
      </c>
      <c r="E70" s="56">
        <v>1</v>
      </c>
      <c r="F70" s="56">
        <v>0</v>
      </c>
      <c r="G70" s="19">
        <v>0</v>
      </c>
      <c r="H70" s="19">
        <v>0</v>
      </c>
      <c r="I70" s="52">
        <v>0</v>
      </c>
      <c r="J70" s="56" t="e">
        <f t="shared" si="20"/>
        <v>#DIV/0!</v>
      </c>
      <c r="K70" s="56" t="e">
        <f t="shared" si="21"/>
        <v>#DIV/0!</v>
      </c>
      <c r="L70" s="56">
        <f>I70/D70*100</f>
        <v>0</v>
      </c>
    </row>
    <row r="71" spans="1:12" ht="47.25" x14ac:dyDescent="0.25">
      <c r="A71" s="1" t="s">
        <v>140</v>
      </c>
      <c r="B71" s="6" t="s">
        <v>141</v>
      </c>
      <c r="C71" s="27" t="s">
        <v>127</v>
      </c>
      <c r="D71" s="34">
        <v>0</v>
      </c>
      <c r="E71" s="56">
        <v>0</v>
      </c>
      <c r="F71" s="56">
        <v>0</v>
      </c>
      <c r="G71" s="19">
        <v>33.700000000000003</v>
      </c>
      <c r="H71" s="19">
        <v>10.6</v>
      </c>
      <c r="I71" s="52">
        <v>0</v>
      </c>
      <c r="J71" s="56">
        <f t="shared" si="20"/>
        <v>0</v>
      </c>
      <c r="K71" s="56">
        <f t="shared" si="21"/>
        <v>0</v>
      </c>
      <c r="L71" s="56">
        <v>0</v>
      </c>
    </row>
    <row r="72" spans="1:12" ht="31.5" x14ac:dyDescent="0.25">
      <c r="A72" s="206" t="s">
        <v>142</v>
      </c>
      <c r="B72" s="6" t="s">
        <v>143</v>
      </c>
      <c r="C72" s="27" t="s">
        <v>127</v>
      </c>
      <c r="D72" s="34">
        <v>59.7</v>
      </c>
      <c r="E72" s="56">
        <v>65.5</v>
      </c>
      <c r="F72" s="56">
        <v>77.3</v>
      </c>
      <c r="G72" s="19">
        <v>77.3</v>
      </c>
      <c r="H72" s="19">
        <v>77.3</v>
      </c>
      <c r="I72" s="19">
        <v>77.3</v>
      </c>
      <c r="J72" s="56">
        <f t="shared" si="20"/>
        <v>100</v>
      </c>
      <c r="K72" s="56">
        <f t="shared" si="21"/>
        <v>100</v>
      </c>
      <c r="L72" s="56">
        <f>I72/D72*100</f>
        <v>129.48073701842543</v>
      </c>
    </row>
    <row r="73" spans="1:12" ht="31.5" x14ac:dyDescent="0.25">
      <c r="A73" s="208"/>
      <c r="B73" s="6" t="s">
        <v>145</v>
      </c>
      <c r="C73" s="27" t="s">
        <v>127</v>
      </c>
      <c r="D73" s="34">
        <v>4.4000000000000004</v>
      </c>
      <c r="E73" s="56">
        <v>2.1</v>
      </c>
      <c r="F73" s="56">
        <v>1.3</v>
      </c>
      <c r="G73" s="51">
        <v>2.278</v>
      </c>
      <c r="H73" s="19">
        <v>2</v>
      </c>
      <c r="I73" s="19">
        <v>2.2000000000000002</v>
      </c>
      <c r="J73" s="56">
        <f t="shared" si="20"/>
        <v>110.00000000000001</v>
      </c>
      <c r="K73" s="56">
        <f t="shared" si="21"/>
        <v>96.575943810359973</v>
      </c>
      <c r="L73" s="56">
        <f>I73/D73*100</f>
        <v>50</v>
      </c>
    </row>
    <row r="74" spans="1:12" ht="47.25" x14ac:dyDescent="0.25">
      <c r="A74" s="1" t="s">
        <v>144</v>
      </c>
      <c r="B74" s="6" t="s">
        <v>147</v>
      </c>
      <c r="C74" s="27" t="s">
        <v>127</v>
      </c>
      <c r="D74" s="34">
        <v>2.2999999999999998</v>
      </c>
      <c r="E74" s="56">
        <v>2.8</v>
      </c>
      <c r="F74" s="56">
        <v>1.6</v>
      </c>
      <c r="G74" s="51">
        <v>2.278</v>
      </c>
      <c r="H74" s="50">
        <v>2.0499999999999998</v>
      </c>
      <c r="I74" s="19">
        <v>2.2000000000000002</v>
      </c>
      <c r="J74" s="56">
        <f t="shared" si="20"/>
        <v>107.31707317073173</v>
      </c>
      <c r="K74" s="56">
        <f t="shared" si="21"/>
        <v>96.575943810359973</v>
      </c>
      <c r="L74" s="56">
        <f>I74/D74*100</f>
        <v>95.652173913043498</v>
      </c>
    </row>
    <row r="75" spans="1:12" ht="31.5" x14ac:dyDescent="0.25">
      <c r="A75" s="1" t="s">
        <v>146</v>
      </c>
      <c r="B75" s="6" t="s">
        <v>149</v>
      </c>
      <c r="C75" s="27" t="s">
        <v>127</v>
      </c>
      <c r="D75" s="34">
        <v>0</v>
      </c>
      <c r="E75" s="56">
        <v>0</v>
      </c>
      <c r="F75" s="56">
        <v>0</v>
      </c>
      <c r="G75" s="19">
        <v>0</v>
      </c>
      <c r="H75" s="19">
        <v>0</v>
      </c>
      <c r="I75" s="19">
        <v>0</v>
      </c>
      <c r="J75" s="56" t="e">
        <f t="shared" si="20"/>
        <v>#DIV/0!</v>
      </c>
      <c r="K75" s="56" t="e">
        <f t="shared" si="21"/>
        <v>#DIV/0!</v>
      </c>
      <c r="L75" s="56">
        <v>0</v>
      </c>
    </row>
    <row r="76" spans="1:12" ht="78.75" x14ac:dyDescent="0.25">
      <c r="A76" s="1" t="s">
        <v>148</v>
      </c>
      <c r="B76" s="2" t="s">
        <v>151</v>
      </c>
      <c r="C76" s="27" t="s">
        <v>45</v>
      </c>
      <c r="D76" s="34">
        <v>83.4</v>
      </c>
      <c r="E76" s="105">
        <v>84.17</v>
      </c>
      <c r="F76" s="105">
        <v>85.47</v>
      </c>
      <c r="G76" s="50">
        <v>86.31</v>
      </c>
      <c r="H76" s="19">
        <v>86.5</v>
      </c>
      <c r="I76" s="19">
        <v>86.9</v>
      </c>
      <c r="J76" s="56">
        <f t="shared" si="20"/>
        <v>100.46242774566474</v>
      </c>
      <c r="K76" s="56">
        <f t="shared" si="21"/>
        <v>100.68358243540725</v>
      </c>
      <c r="L76" s="56">
        <f t="shared" ref="L76:L88" si="23">I76/D76*100</f>
        <v>104.19664268585132</v>
      </c>
    </row>
    <row r="77" spans="1:12" ht="63" x14ac:dyDescent="0.25">
      <c r="A77" s="1" t="s">
        <v>150</v>
      </c>
      <c r="B77" s="2" t="s">
        <v>153</v>
      </c>
      <c r="C77" s="27" t="s">
        <v>127</v>
      </c>
      <c r="D77" s="34">
        <v>97</v>
      </c>
      <c r="E77" s="56">
        <v>97</v>
      </c>
      <c r="F77" s="56">
        <v>97</v>
      </c>
      <c r="G77" s="19">
        <v>97</v>
      </c>
      <c r="H77" s="19">
        <v>101</v>
      </c>
      <c r="I77" s="52">
        <v>97</v>
      </c>
      <c r="J77" s="56">
        <f t="shared" si="20"/>
        <v>96.039603960396036</v>
      </c>
      <c r="K77" s="56">
        <f t="shared" si="21"/>
        <v>100</v>
      </c>
      <c r="L77" s="56">
        <f t="shared" si="23"/>
        <v>100</v>
      </c>
    </row>
    <row r="78" spans="1:12" ht="47.25" x14ac:dyDescent="0.25">
      <c r="A78" s="206" t="s">
        <v>152</v>
      </c>
      <c r="B78" s="2" t="s">
        <v>155</v>
      </c>
      <c r="C78" s="27" t="s">
        <v>127</v>
      </c>
      <c r="D78" s="34">
        <v>444</v>
      </c>
      <c r="E78" s="56">
        <v>444</v>
      </c>
      <c r="F78" s="56">
        <v>444</v>
      </c>
      <c r="G78" s="19">
        <v>444</v>
      </c>
      <c r="H78" s="19">
        <v>444</v>
      </c>
      <c r="I78" s="19">
        <v>444</v>
      </c>
      <c r="J78" s="56">
        <f t="shared" si="20"/>
        <v>100</v>
      </c>
      <c r="K78" s="56">
        <f t="shared" si="21"/>
        <v>100</v>
      </c>
      <c r="L78" s="56">
        <f t="shared" si="23"/>
        <v>100</v>
      </c>
    </row>
    <row r="79" spans="1:12" ht="31.5" x14ac:dyDescent="0.25">
      <c r="A79" s="208"/>
      <c r="B79" s="2" t="s">
        <v>156</v>
      </c>
      <c r="C79" s="27" t="s">
        <v>127</v>
      </c>
      <c r="D79" s="34">
        <v>444</v>
      </c>
      <c r="E79" s="56">
        <v>444</v>
      </c>
      <c r="F79" s="56">
        <v>444</v>
      </c>
      <c r="G79" s="19">
        <v>444</v>
      </c>
      <c r="H79" s="19">
        <v>444</v>
      </c>
      <c r="I79" s="19">
        <v>444</v>
      </c>
      <c r="J79" s="56">
        <f t="shared" si="20"/>
        <v>100</v>
      </c>
      <c r="K79" s="56">
        <f t="shared" si="21"/>
        <v>100</v>
      </c>
      <c r="L79" s="56">
        <f t="shared" si="23"/>
        <v>100</v>
      </c>
    </row>
    <row r="80" spans="1:12" ht="63" x14ac:dyDescent="0.25">
      <c r="A80" s="206" t="s">
        <v>154</v>
      </c>
      <c r="B80" s="2" t="s">
        <v>158</v>
      </c>
      <c r="C80" s="27" t="s">
        <v>127</v>
      </c>
      <c r="D80" s="27">
        <v>674.7</v>
      </c>
      <c r="E80" s="56">
        <v>676.2</v>
      </c>
      <c r="F80" s="56">
        <v>676.2</v>
      </c>
      <c r="G80" s="19">
        <v>676.2</v>
      </c>
      <c r="H80" s="19">
        <v>676.2</v>
      </c>
      <c r="I80" s="19">
        <v>676.2</v>
      </c>
      <c r="J80" s="56">
        <f t="shared" si="20"/>
        <v>100</v>
      </c>
      <c r="K80" s="56">
        <f t="shared" si="21"/>
        <v>100</v>
      </c>
      <c r="L80" s="56">
        <f t="shared" si="23"/>
        <v>100.22232103156958</v>
      </c>
    </row>
    <row r="81" spans="1:12" ht="15.75" x14ac:dyDescent="0.25">
      <c r="A81" s="207"/>
      <c r="B81" s="2" t="s">
        <v>250</v>
      </c>
      <c r="C81" s="27" t="s">
        <v>127</v>
      </c>
      <c r="D81" s="27">
        <v>41.3</v>
      </c>
      <c r="E81" s="56">
        <v>41.3</v>
      </c>
      <c r="F81" s="56">
        <v>41.3</v>
      </c>
      <c r="G81" s="19">
        <v>41.3</v>
      </c>
      <c r="H81" s="19">
        <v>41.3</v>
      </c>
      <c r="I81" s="19">
        <v>41.3</v>
      </c>
      <c r="J81" s="56">
        <f t="shared" si="20"/>
        <v>100</v>
      </c>
      <c r="K81" s="56">
        <f t="shared" si="21"/>
        <v>100</v>
      </c>
      <c r="L81" s="56">
        <f t="shared" si="23"/>
        <v>100</v>
      </c>
    </row>
    <row r="82" spans="1:12" ht="15.75" x14ac:dyDescent="0.25">
      <c r="A82" s="207"/>
      <c r="B82" s="2" t="s">
        <v>251</v>
      </c>
      <c r="C82" s="27" t="s">
        <v>127</v>
      </c>
      <c r="D82" s="27">
        <v>189.4</v>
      </c>
      <c r="E82" s="56">
        <v>190.8</v>
      </c>
      <c r="F82" s="56">
        <v>190.8</v>
      </c>
      <c r="G82" s="19">
        <v>190.8</v>
      </c>
      <c r="H82" s="19">
        <v>190.8</v>
      </c>
      <c r="I82" s="19">
        <v>190.8</v>
      </c>
      <c r="J82" s="56">
        <f t="shared" si="20"/>
        <v>100</v>
      </c>
      <c r="K82" s="56">
        <f t="shared" si="21"/>
        <v>100</v>
      </c>
      <c r="L82" s="56">
        <f t="shared" si="23"/>
        <v>100.73917634635691</v>
      </c>
    </row>
    <row r="83" spans="1:12" ht="15.75" x14ac:dyDescent="0.25">
      <c r="A83" s="208"/>
      <c r="B83" s="2" t="s">
        <v>252</v>
      </c>
      <c r="C83" s="27" t="s">
        <v>127</v>
      </c>
      <c r="D83" s="34">
        <v>444</v>
      </c>
      <c r="E83" s="56">
        <v>444</v>
      </c>
      <c r="F83" s="56">
        <v>444</v>
      </c>
      <c r="G83" s="19">
        <v>444</v>
      </c>
      <c r="H83" s="19">
        <v>444</v>
      </c>
      <c r="I83" s="19">
        <v>444</v>
      </c>
      <c r="J83" s="56">
        <f t="shared" si="20"/>
        <v>100</v>
      </c>
      <c r="K83" s="56">
        <f t="shared" si="21"/>
        <v>100</v>
      </c>
      <c r="L83" s="56">
        <f t="shared" si="23"/>
        <v>100</v>
      </c>
    </row>
    <row r="84" spans="1:12" ht="173.25" x14ac:dyDescent="0.25">
      <c r="A84" s="1" t="s">
        <v>157</v>
      </c>
      <c r="B84" s="6" t="s">
        <v>160</v>
      </c>
      <c r="C84" s="27" t="s">
        <v>45</v>
      </c>
      <c r="D84" s="27">
        <v>34.200000000000003</v>
      </c>
      <c r="E84" s="32">
        <v>32.200000000000003</v>
      </c>
      <c r="F84" s="56">
        <v>30</v>
      </c>
      <c r="G84" s="19">
        <v>24</v>
      </c>
      <c r="H84" s="19">
        <v>22</v>
      </c>
      <c r="I84" s="19">
        <v>22</v>
      </c>
      <c r="J84" s="56">
        <f t="shared" si="20"/>
        <v>100</v>
      </c>
      <c r="K84" s="56">
        <f t="shared" si="21"/>
        <v>91.666666666666657</v>
      </c>
      <c r="L84" s="56">
        <f t="shared" si="23"/>
        <v>64.327485380116954</v>
      </c>
    </row>
    <row r="85" spans="1:12" ht="47.25" x14ac:dyDescent="0.25">
      <c r="A85" s="1" t="s">
        <v>159</v>
      </c>
      <c r="B85" s="2" t="s">
        <v>162</v>
      </c>
      <c r="C85" s="27" t="s">
        <v>127</v>
      </c>
      <c r="D85" s="27">
        <v>28.7</v>
      </c>
      <c r="E85" s="56">
        <v>55</v>
      </c>
      <c r="F85" s="56">
        <v>48</v>
      </c>
      <c r="G85" s="50">
        <v>37.76</v>
      </c>
      <c r="H85" s="50">
        <v>7.87</v>
      </c>
      <c r="I85" s="19">
        <v>40.4</v>
      </c>
      <c r="J85" s="56">
        <f t="shared" si="20"/>
        <v>513.34180432020332</v>
      </c>
      <c r="K85" s="56">
        <f t="shared" si="21"/>
        <v>106.9915254237288</v>
      </c>
      <c r="L85" s="56">
        <f t="shared" si="23"/>
        <v>140.76655052264809</v>
      </c>
    </row>
    <row r="86" spans="1:12" ht="236.25" x14ac:dyDescent="0.25">
      <c r="A86" s="1" t="s">
        <v>161</v>
      </c>
      <c r="B86" s="2" t="s">
        <v>164</v>
      </c>
      <c r="C86" s="27" t="s">
        <v>45</v>
      </c>
      <c r="D86" s="27">
        <v>0.03</v>
      </c>
      <c r="E86" s="105">
        <v>0.03</v>
      </c>
      <c r="F86" s="106">
        <v>2.9000000000000001E-2</v>
      </c>
      <c r="G86" s="51">
        <v>2.8000000000000001E-2</v>
      </c>
      <c r="H86" s="51">
        <v>2.7E-2</v>
      </c>
      <c r="I86" s="118">
        <v>0</v>
      </c>
      <c r="J86" s="56">
        <f t="shared" si="20"/>
        <v>0</v>
      </c>
      <c r="K86" s="56">
        <f t="shared" si="21"/>
        <v>0</v>
      </c>
      <c r="L86" s="56">
        <f t="shared" si="23"/>
        <v>0</v>
      </c>
    </row>
    <row r="87" spans="1:12" ht="47.25" x14ac:dyDescent="0.25">
      <c r="A87" s="1" t="s">
        <v>163</v>
      </c>
      <c r="B87" s="2" t="s">
        <v>166</v>
      </c>
      <c r="C87" s="27" t="s">
        <v>167</v>
      </c>
      <c r="D87" s="27">
        <v>848.2</v>
      </c>
      <c r="E87" s="56">
        <v>852</v>
      </c>
      <c r="F87" s="56">
        <v>834</v>
      </c>
      <c r="G87" s="19">
        <v>845</v>
      </c>
      <c r="H87" s="19">
        <v>848</v>
      </c>
      <c r="I87" s="19">
        <v>865</v>
      </c>
      <c r="J87" s="56">
        <f t="shared" si="20"/>
        <v>102.00471698113208</v>
      </c>
      <c r="K87" s="56">
        <f t="shared" si="21"/>
        <v>102.36686390532543</v>
      </c>
      <c r="L87" s="56">
        <f t="shared" si="23"/>
        <v>101.98066493751475</v>
      </c>
    </row>
    <row r="88" spans="1:12" ht="48" customHeight="1" x14ac:dyDescent="0.25">
      <c r="A88" s="1" t="s">
        <v>165</v>
      </c>
      <c r="B88" s="2" t="s">
        <v>169</v>
      </c>
      <c r="C88" s="27" t="s">
        <v>170</v>
      </c>
      <c r="D88" s="27">
        <v>253</v>
      </c>
      <c r="E88" s="56">
        <v>244</v>
      </c>
      <c r="F88" s="56">
        <v>249</v>
      </c>
      <c r="G88" s="19">
        <v>257</v>
      </c>
      <c r="H88" s="19">
        <v>259</v>
      </c>
      <c r="I88" s="19">
        <v>264</v>
      </c>
      <c r="J88" s="56">
        <f t="shared" si="20"/>
        <v>101.93050193050193</v>
      </c>
      <c r="K88" s="56">
        <f t="shared" si="21"/>
        <v>102.7237354085603</v>
      </c>
      <c r="L88" s="56">
        <f t="shared" si="23"/>
        <v>104.34782608695652</v>
      </c>
    </row>
    <row r="89" spans="1:12" ht="15.75" x14ac:dyDescent="0.25">
      <c r="A89" s="209" t="s">
        <v>171</v>
      </c>
      <c r="B89" s="210"/>
      <c r="C89" s="210"/>
      <c r="D89" s="210"/>
      <c r="E89" s="210"/>
      <c r="F89" s="210"/>
      <c r="G89" s="210"/>
      <c r="H89" s="210"/>
      <c r="I89" s="210"/>
      <c r="J89" s="210"/>
      <c r="K89" s="210"/>
      <c r="L89" s="211"/>
    </row>
    <row r="90" spans="1:12" ht="47.25" x14ac:dyDescent="0.25">
      <c r="A90" s="1" t="s">
        <v>168</v>
      </c>
      <c r="B90" s="2" t="s">
        <v>173</v>
      </c>
      <c r="C90" s="27" t="s">
        <v>127</v>
      </c>
      <c r="D90" s="27">
        <v>3</v>
      </c>
      <c r="E90" s="56">
        <v>4.4000000000000004</v>
      </c>
      <c r="F90" s="56">
        <v>9.6</v>
      </c>
      <c r="G90" s="51">
        <v>4.3520000000000003</v>
      </c>
      <c r="H90" s="50">
        <v>2.33</v>
      </c>
      <c r="I90" s="51">
        <v>2.319</v>
      </c>
      <c r="J90" s="56">
        <f t="shared" ref="J90:J95" si="24">I90/H90*100</f>
        <v>99.527896995708147</v>
      </c>
      <c r="K90" s="56">
        <f t="shared" ref="K90:K95" si="25">I90/G90*100</f>
        <v>53.28584558823529</v>
      </c>
      <c r="L90" s="56">
        <f t="shared" ref="L90:L95" si="26">I90/D90*100</f>
        <v>77.3</v>
      </c>
    </row>
    <row r="91" spans="1:12" ht="31.5" customHeight="1" x14ac:dyDescent="0.25">
      <c r="A91" s="1" t="s">
        <v>172</v>
      </c>
      <c r="B91" s="2" t="s">
        <v>175</v>
      </c>
      <c r="C91" s="27" t="s">
        <v>176</v>
      </c>
      <c r="D91" s="27">
        <v>334.9</v>
      </c>
      <c r="E91" s="56">
        <v>450.2</v>
      </c>
      <c r="F91" s="56">
        <v>570</v>
      </c>
      <c r="G91" s="19">
        <v>5863</v>
      </c>
      <c r="H91" s="19">
        <v>2500</v>
      </c>
      <c r="I91" s="19">
        <v>2620</v>
      </c>
      <c r="J91" s="56">
        <f t="shared" si="24"/>
        <v>104.80000000000001</v>
      </c>
      <c r="K91" s="56">
        <f t="shared" si="25"/>
        <v>44.687020296776389</v>
      </c>
      <c r="L91" s="56">
        <f t="shared" si="26"/>
        <v>782.32308151687073</v>
      </c>
    </row>
    <row r="92" spans="1:12" ht="48" customHeight="1" x14ac:dyDescent="0.25">
      <c r="A92" s="1" t="s">
        <v>174</v>
      </c>
      <c r="B92" s="2" t="s">
        <v>178</v>
      </c>
      <c r="C92" s="27" t="s">
        <v>541</v>
      </c>
      <c r="D92" s="27">
        <v>854.8</v>
      </c>
      <c r="E92" s="56">
        <v>854.8</v>
      </c>
      <c r="F92" s="56">
        <v>854.8</v>
      </c>
      <c r="G92" s="19">
        <v>855</v>
      </c>
      <c r="H92" s="19">
        <v>855</v>
      </c>
      <c r="I92" s="52">
        <v>855</v>
      </c>
      <c r="J92" s="56">
        <f t="shared" si="24"/>
        <v>100</v>
      </c>
      <c r="K92" s="56">
        <f t="shared" si="25"/>
        <v>100</v>
      </c>
      <c r="L92" s="56">
        <f t="shared" si="26"/>
        <v>100.02339728591485</v>
      </c>
    </row>
    <row r="93" spans="1:12" ht="63" x14ac:dyDescent="0.25">
      <c r="A93" s="1" t="s">
        <v>177</v>
      </c>
      <c r="B93" s="2" t="s">
        <v>180</v>
      </c>
      <c r="C93" s="27" t="s">
        <v>176</v>
      </c>
      <c r="D93" s="27">
        <v>495</v>
      </c>
      <c r="E93" s="56">
        <v>448</v>
      </c>
      <c r="F93" s="56">
        <v>200</v>
      </c>
      <c r="G93" s="19">
        <v>550</v>
      </c>
      <c r="H93" s="19">
        <v>570</v>
      </c>
      <c r="I93" s="52">
        <v>283</v>
      </c>
      <c r="J93" s="56">
        <f t="shared" si="24"/>
        <v>49.649122807017541</v>
      </c>
      <c r="K93" s="56">
        <f t="shared" si="25"/>
        <v>51.454545454545453</v>
      </c>
      <c r="L93" s="56">
        <f t="shared" si="26"/>
        <v>57.171717171717177</v>
      </c>
    </row>
    <row r="94" spans="1:12" s="9" customFormat="1" ht="47.25" x14ac:dyDescent="0.25">
      <c r="A94" s="8" t="s">
        <v>179</v>
      </c>
      <c r="B94" s="29" t="s">
        <v>182</v>
      </c>
      <c r="C94" s="33" t="s">
        <v>79</v>
      </c>
      <c r="D94" s="33">
        <v>18</v>
      </c>
      <c r="E94" s="32">
        <v>22</v>
      </c>
      <c r="F94" s="32">
        <v>24</v>
      </c>
      <c r="G94" s="42">
        <v>9</v>
      </c>
      <c r="H94" s="42">
        <v>2</v>
      </c>
      <c r="I94" s="52">
        <v>2</v>
      </c>
      <c r="J94" s="56">
        <f t="shared" si="24"/>
        <v>100</v>
      </c>
      <c r="K94" s="56">
        <f t="shared" si="25"/>
        <v>22.222222222222221</v>
      </c>
      <c r="L94" s="56">
        <f t="shared" si="26"/>
        <v>11.111111111111111</v>
      </c>
    </row>
    <row r="95" spans="1:12" ht="78.75" x14ac:dyDescent="0.25">
      <c r="A95" s="1" t="s">
        <v>181</v>
      </c>
      <c r="B95" s="2" t="s">
        <v>184</v>
      </c>
      <c r="C95" s="27" t="s">
        <v>127</v>
      </c>
      <c r="D95" s="27">
        <v>28.7</v>
      </c>
      <c r="E95" s="56">
        <v>55</v>
      </c>
      <c r="F95" s="56">
        <v>48</v>
      </c>
      <c r="G95" s="50">
        <v>37.76</v>
      </c>
      <c r="H95" s="50">
        <v>7.87</v>
      </c>
      <c r="I95" s="50">
        <v>40.4</v>
      </c>
      <c r="J95" s="56">
        <f t="shared" si="24"/>
        <v>513.34180432020332</v>
      </c>
      <c r="K95" s="56">
        <f t="shared" si="25"/>
        <v>106.9915254237288</v>
      </c>
      <c r="L95" s="56">
        <f t="shared" si="26"/>
        <v>140.76655052264809</v>
      </c>
    </row>
    <row r="96" spans="1:12" ht="15.75" x14ac:dyDescent="0.25">
      <c r="A96" s="209" t="s">
        <v>185</v>
      </c>
      <c r="B96" s="210"/>
      <c r="C96" s="210"/>
      <c r="D96" s="210"/>
      <c r="E96" s="210"/>
      <c r="F96" s="210"/>
      <c r="G96" s="210"/>
      <c r="H96" s="210"/>
      <c r="I96" s="210"/>
      <c r="J96" s="210"/>
      <c r="K96" s="210"/>
      <c r="L96" s="211"/>
    </row>
    <row r="97" spans="1:12" ht="94.5" x14ac:dyDescent="0.25">
      <c r="A97" s="1" t="s">
        <v>183</v>
      </c>
      <c r="B97" s="2" t="s">
        <v>187</v>
      </c>
      <c r="C97" s="27" t="s">
        <v>188</v>
      </c>
      <c r="D97" s="34">
        <v>48808.800000000003</v>
      </c>
      <c r="E97" s="16">
        <v>53693.9</v>
      </c>
      <c r="F97" s="16">
        <v>64249.599999999999</v>
      </c>
      <c r="G97" s="16">
        <v>72432.899999999994</v>
      </c>
      <c r="H97" s="16">
        <v>81751.399999999994</v>
      </c>
      <c r="I97" s="16">
        <v>71722.100000000006</v>
      </c>
      <c r="J97" s="56">
        <f t="shared" ref="J97:J116" si="27">I97/H97*100</f>
        <v>87.73195321425689</v>
      </c>
      <c r="K97" s="56">
        <f t="shared" ref="K97:K113" si="28">I97/G97*100</f>
        <v>99.018677976444422</v>
      </c>
      <c r="L97" s="56">
        <f t="shared" ref="L97:L113" si="29">I97/D97*100</f>
        <v>146.94501811148811</v>
      </c>
    </row>
    <row r="98" spans="1:12" ht="31.5" x14ac:dyDescent="0.25">
      <c r="A98" s="206" t="s">
        <v>186</v>
      </c>
      <c r="B98" s="2" t="s">
        <v>190</v>
      </c>
      <c r="C98" s="27" t="s">
        <v>188</v>
      </c>
      <c r="D98" s="34">
        <v>1091</v>
      </c>
      <c r="E98" s="16">
        <v>1276.8</v>
      </c>
      <c r="F98" s="16">
        <v>1270</v>
      </c>
      <c r="G98" s="16">
        <v>1406.6</v>
      </c>
      <c r="H98" s="16">
        <v>1508.2</v>
      </c>
      <c r="I98" s="16">
        <v>2544.1999999999998</v>
      </c>
      <c r="J98" s="56">
        <f t="shared" si="27"/>
        <v>168.6911550192282</v>
      </c>
      <c r="K98" s="56">
        <f t="shared" si="28"/>
        <v>180.87587089435516</v>
      </c>
      <c r="L98" s="56">
        <f t="shared" si="29"/>
        <v>233.198900091659</v>
      </c>
    </row>
    <row r="99" spans="1:12" ht="31.5" x14ac:dyDescent="0.25">
      <c r="A99" s="208"/>
      <c r="B99" s="2" t="s">
        <v>191</v>
      </c>
      <c r="C99" s="27" t="s">
        <v>188</v>
      </c>
      <c r="D99" s="34">
        <v>440.6</v>
      </c>
      <c r="E99" s="16">
        <v>515.70000000000005</v>
      </c>
      <c r="F99" s="16">
        <v>504</v>
      </c>
      <c r="G99" s="16">
        <v>560.1</v>
      </c>
      <c r="H99" s="16">
        <v>593.70000000000005</v>
      </c>
      <c r="I99" s="16">
        <v>1869.4</v>
      </c>
      <c r="J99" s="56">
        <f t="shared" si="27"/>
        <v>314.87283139632808</v>
      </c>
      <c r="K99" s="56">
        <f t="shared" si="28"/>
        <v>333.76182824495629</v>
      </c>
      <c r="L99" s="56">
        <f t="shared" si="29"/>
        <v>424.28506581933726</v>
      </c>
    </row>
    <row r="100" spans="1:12" ht="31.5" x14ac:dyDescent="0.25">
      <c r="A100" s="1" t="s">
        <v>189</v>
      </c>
      <c r="B100" s="2" t="s">
        <v>193</v>
      </c>
      <c r="C100" s="27"/>
      <c r="D100" s="34">
        <v>146.5</v>
      </c>
      <c r="E100" s="16">
        <v>145.80000000000001</v>
      </c>
      <c r="F100" s="16">
        <v>127.5</v>
      </c>
      <c r="G100" s="16">
        <v>132.6</v>
      </c>
      <c r="H100" s="16">
        <v>146.1</v>
      </c>
      <c r="I100" s="16">
        <v>85.1</v>
      </c>
      <c r="J100" s="56">
        <f t="shared" si="27"/>
        <v>58.247775496235455</v>
      </c>
      <c r="K100" s="56">
        <f t="shared" si="28"/>
        <v>64.177978883861229</v>
      </c>
      <c r="L100" s="56">
        <f t="shared" si="29"/>
        <v>58.088737201365184</v>
      </c>
    </row>
    <row r="101" spans="1:12" ht="63" x14ac:dyDescent="0.25">
      <c r="A101" s="206" t="s">
        <v>192</v>
      </c>
      <c r="B101" s="2" t="s">
        <v>195</v>
      </c>
      <c r="C101" s="27" t="s">
        <v>188</v>
      </c>
      <c r="D101" s="34">
        <v>1451.5</v>
      </c>
      <c r="E101" s="16">
        <v>1566.4</v>
      </c>
      <c r="F101" s="16">
        <v>728.2</v>
      </c>
      <c r="G101" s="16">
        <v>781.9</v>
      </c>
      <c r="H101" s="16">
        <v>865.8</v>
      </c>
      <c r="I101" s="16">
        <v>845.7</v>
      </c>
      <c r="J101" s="56">
        <f t="shared" si="27"/>
        <v>97.678447678447682</v>
      </c>
      <c r="K101" s="56">
        <f t="shared" si="28"/>
        <v>108.15961120347872</v>
      </c>
      <c r="L101" s="56">
        <f t="shared" si="29"/>
        <v>58.263864967275239</v>
      </c>
    </row>
    <row r="102" spans="1:12" ht="31.5" x14ac:dyDescent="0.25">
      <c r="A102" s="208"/>
      <c r="B102" s="2" t="s">
        <v>191</v>
      </c>
      <c r="C102" s="27" t="s">
        <v>188</v>
      </c>
      <c r="D102" s="34">
        <v>1394.3</v>
      </c>
      <c r="E102" s="16">
        <v>1504.7</v>
      </c>
      <c r="F102" s="16">
        <v>662</v>
      </c>
      <c r="G102" s="16">
        <v>711.2</v>
      </c>
      <c r="H102" s="16">
        <v>788.3</v>
      </c>
      <c r="I102" s="16">
        <v>769.5</v>
      </c>
      <c r="J102" s="56">
        <f t="shared" si="27"/>
        <v>97.615121146771543</v>
      </c>
      <c r="K102" s="56">
        <f t="shared" si="28"/>
        <v>108.19741282339707</v>
      </c>
      <c r="L102" s="56">
        <f t="shared" si="29"/>
        <v>55.18898371942911</v>
      </c>
    </row>
    <row r="103" spans="1:12" s="9" customFormat="1" ht="47.25" customHeight="1" x14ac:dyDescent="0.25">
      <c r="A103" s="8" t="s">
        <v>194</v>
      </c>
      <c r="B103" s="29" t="s">
        <v>197</v>
      </c>
      <c r="C103" s="33" t="s">
        <v>188</v>
      </c>
      <c r="D103" s="37">
        <v>1820.9</v>
      </c>
      <c r="E103" s="31">
        <v>2280.6</v>
      </c>
      <c r="F103" s="31">
        <v>2324.3000000000002</v>
      </c>
      <c r="G103" s="31">
        <v>2615.4</v>
      </c>
      <c r="H103" s="31">
        <v>2735.9</v>
      </c>
      <c r="I103" s="31">
        <v>3072.9</v>
      </c>
      <c r="J103" s="56">
        <f t="shared" si="27"/>
        <v>112.31770167038269</v>
      </c>
      <c r="K103" s="56">
        <f t="shared" si="28"/>
        <v>117.49254416150494</v>
      </c>
      <c r="L103" s="56">
        <f t="shared" si="29"/>
        <v>168.75720797407874</v>
      </c>
    </row>
    <row r="104" spans="1:12" s="9" customFormat="1" ht="31.5" x14ac:dyDescent="0.25">
      <c r="A104" s="8" t="s">
        <v>196</v>
      </c>
      <c r="B104" s="29" t="s">
        <v>199</v>
      </c>
      <c r="C104" s="33" t="s">
        <v>55</v>
      </c>
      <c r="D104" s="33">
        <v>29004</v>
      </c>
      <c r="E104" s="20">
        <v>29050</v>
      </c>
      <c r="F104" s="20">
        <v>29100</v>
      </c>
      <c r="G104" s="20">
        <v>29150</v>
      </c>
      <c r="H104" s="20">
        <v>29200</v>
      </c>
      <c r="I104" s="20">
        <v>31083</v>
      </c>
      <c r="J104" s="56">
        <f t="shared" si="27"/>
        <v>106.44863013698631</v>
      </c>
      <c r="K104" s="56">
        <f t="shared" si="28"/>
        <v>106.63121783876501</v>
      </c>
      <c r="L104" s="56">
        <f t="shared" si="29"/>
        <v>107.16797683078197</v>
      </c>
    </row>
    <row r="105" spans="1:12" ht="47.25" x14ac:dyDescent="0.25">
      <c r="A105" s="1" t="s">
        <v>198</v>
      </c>
      <c r="B105" s="2" t="s">
        <v>201</v>
      </c>
      <c r="C105" s="27" t="s">
        <v>24</v>
      </c>
      <c r="D105" s="27">
        <v>43506</v>
      </c>
      <c r="E105" s="16">
        <v>43575</v>
      </c>
      <c r="F105" s="16">
        <v>43650</v>
      </c>
      <c r="G105" s="16">
        <v>43725</v>
      </c>
      <c r="H105" s="16">
        <v>43800</v>
      </c>
      <c r="I105" s="17">
        <v>45273</v>
      </c>
      <c r="J105" s="56">
        <f t="shared" si="27"/>
        <v>103.36301369863014</v>
      </c>
      <c r="K105" s="56">
        <f t="shared" si="28"/>
        <v>103.54030874785592</v>
      </c>
      <c r="L105" s="56">
        <f t="shared" si="29"/>
        <v>104.06150875741278</v>
      </c>
    </row>
    <row r="106" spans="1:12" ht="31.5" x14ac:dyDescent="0.25">
      <c r="A106" s="1" t="s">
        <v>200</v>
      </c>
      <c r="B106" s="2" t="s">
        <v>203</v>
      </c>
      <c r="C106" s="27" t="s">
        <v>188</v>
      </c>
      <c r="D106" s="38">
        <v>22808.7</v>
      </c>
      <c r="E106" s="21">
        <v>25478.1</v>
      </c>
      <c r="F106" s="21">
        <v>30031.3</v>
      </c>
      <c r="G106" s="21">
        <v>33611.5</v>
      </c>
      <c r="H106" s="21">
        <v>40018.199999999997</v>
      </c>
      <c r="I106" s="21">
        <v>40098.800000000003</v>
      </c>
      <c r="J106" s="56">
        <f t="shared" si="27"/>
        <v>100.20140835919658</v>
      </c>
      <c r="K106" s="56">
        <f t="shared" si="28"/>
        <v>119.30083453579876</v>
      </c>
      <c r="L106" s="56">
        <f t="shared" si="29"/>
        <v>175.80484639633121</v>
      </c>
    </row>
    <row r="107" spans="1:12" ht="31.5" x14ac:dyDescent="0.25">
      <c r="A107" s="1" t="s">
        <v>202</v>
      </c>
      <c r="B107" s="2" t="s">
        <v>205</v>
      </c>
      <c r="C107" s="27" t="s">
        <v>188</v>
      </c>
      <c r="D107" s="34">
        <v>2699.1</v>
      </c>
      <c r="E107" s="16">
        <v>2925.3</v>
      </c>
      <c r="F107" s="16">
        <v>3324.5</v>
      </c>
      <c r="G107" s="16">
        <v>3571</v>
      </c>
      <c r="H107" s="16">
        <v>3938</v>
      </c>
      <c r="I107" s="16">
        <v>3984.6</v>
      </c>
      <c r="J107" s="56">
        <f t="shared" si="27"/>
        <v>101.18334179786694</v>
      </c>
      <c r="K107" s="56">
        <f t="shared" si="28"/>
        <v>111.58218986278352</v>
      </c>
      <c r="L107" s="56">
        <f t="shared" si="29"/>
        <v>147.62698677336888</v>
      </c>
    </row>
    <row r="108" spans="1:12" ht="31.5" x14ac:dyDescent="0.25">
      <c r="A108" s="1" t="s">
        <v>204</v>
      </c>
      <c r="B108" s="2" t="s">
        <v>207</v>
      </c>
      <c r="C108" s="27" t="s">
        <v>188</v>
      </c>
      <c r="D108" s="34">
        <v>9911.1</v>
      </c>
      <c r="E108" s="16">
        <v>11425.8</v>
      </c>
      <c r="F108" s="16">
        <v>12902.5</v>
      </c>
      <c r="G108" s="16">
        <v>14561.2</v>
      </c>
      <c r="H108" s="16">
        <v>16041.3</v>
      </c>
      <c r="I108" s="16">
        <v>16096</v>
      </c>
      <c r="J108" s="56">
        <f t="shared" si="27"/>
        <v>100.34099480715403</v>
      </c>
      <c r="K108" s="56">
        <f t="shared" si="28"/>
        <v>110.54034008186137</v>
      </c>
      <c r="L108" s="56">
        <f t="shared" si="29"/>
        <v>162.40376951095237</v>
      </c>
    </row>
    <row r="109" spans="1:12" ht="78.75" x14ac:dyDescent="0.25">
      <c r="A109" s="1" t="s">
        <v>206</v>
      </c>
      <c r="B109" s="6" t="s">
        <v>209</v>
      </c>
      <c r="C109" s="27" t="s">
        <v>45</v>
      </c>
      <c r="D109" s="34">
        <v>88.2</v>
      </c>
      <c r="E109" s="20">
        <v>88.2</v>
      </c>
      <c r="F109" s="20">
        <v>88.2</v>
      </c>
      <c r="G109" s="20">
        <v>88.2</v>
      </c>
      <c r="H109" s="20">
        <v>88.2</v>
      </c>
      <c r="I109" s="17">
        <v>88.2</v>
      </c>
      <c r="J109" s="56">
        <f t="shared" si="27"/>
        <v>100</v>
      </c>
      <c r="K109" s="56">
        <f t="shared" si="28"/>
        <v>100</v>
      </c>
      <c r="L109" s="56">
        <f t="shared" si="29"/>
        <v>100</v>
      </c>
    </row>
    <row r="110" spans="1:12" s="63" customFormat="1" ht="63" x14ac:dyDescent="0.25">
      <c r="A110" s="58" t="s">
        <v>208</v>
      </c>
      <c r="B110" s="59" t="s">
        <v>211</v>
      </c>
      <c r="C110" s="15" t="s">
        <v>188</v>
      </c>
      <c r="D110" s="60">
        <v>7096.6</v>
      </c>
      <c r="E110" s="61">
        <v>7461.2</v>
      </c>
      <c r="F110" s="61">
        <v>8631.4</v>
      </c>
      <c r="G110" s="61">
        <v>9226.1</v>
      </c>
      <c r="H110" s="61">
        <v>11280</v>
      </c>
      <c r="I110" s="61">
        <v>11320</v>
      </c>
      <c r="J110" s="56">
        <f t="shared" si="27"/>
        <v>100.35460992907801</v>
      </c>
      <c r="K110" s="56">
        <f t="shared" si="28"/>
        <v>122.69539675485849</v>
      </c>
      <c r="L110" s="56">
        <f t="shared" si="29"/>
        <v>159.51300622833469</v>
      </c>
    </row>
    <row r="111" spans="1:12" s="63" customFormat="1" ht="63" x14ac:dyDescent="0.25">
      <c r="A111" s="58" t="s">
        <v>210</v>
      </c>
      <c r="B111" s="59" t="s">
        <v>213</v>
      </c>
      <c r="C111" s="15" t="s">
        <v>24</v>
      </c>
      <c r="D111" s="15">
        <v>419.1</v>
      </c>
      <c r="E111" s="17">
        <v>469.6</v>
      </c>
      <c r="F111" s="17">
        <v>502.4</v>
      </c>
      <c r="G111" s="17">
        <v>502.7</v>
      </c>
      <c r="H111" s="17">
        <v>504.1</v>
      </c>
      <c r="I111" s="17">
        <v>580</v>
      </c>
      <c r="J111" s="56">
        <f t="shared" si="27"/>
        <v>115.05653640150764</v>
      </c>
      <c r="K111" s="56">
        <f t="shared" si="28"/>
        <v>115.37696439228169</v>
      </c>
      <c r="L111" s="56">
        <f t="shared" si="29"/>
        <v>138.39179193509901</v>
      </c>
    </row>
    <row r="112" spans="1:12" s="63" customFormat="1" ht="47.25" x14ac:dyDescent="0.25">
      <c r="A112" s="58" t="s">
        <v>212</v>
      </c>
      <c r="B112" s="59" t="s">
        <v>215</v>
      </c>
      <c r="C112" s="15" t="s">
        <v>55</v>
      </c>
      <c r="D112" s="15">
        <v>212</v>
      </c>
      <c r="E112" s="17">
        <v>225</v>
      </c>
      <c r="F112" s="17">
        <v>233</v>
      </c>
      <c r="G112" s="17">
        <v>234</v>
      </c>
      <c r="H112" s="17">
        <v>235</v>
      </c>
      <c r="I112" s="17">
        <v>297</v>
      </c>
      <c r="J112" s="56">
        <f t="shared" si="27"/>
        <v>126.38297872340425</v>
      </c>
      <c r="K112" s="56">
        <f t="shared" si="28"/>
        <v>126.92307692307692</v>
      </c>
      <c r="L112" s="56">
        <f t="shared" si="29"/>
        <v>140.09433962264151</v>
      </c>
    </row>
    <row r="113" spans="1:12" s="9" customFormat="1" ht="63" x14ac:dyDescent="0.25">
      <c r="A113" s="8" t="s">
        <v>214</v>
      </c>
      <c r="B113" s="29" t="s">
        <v>217</v>
      </c>
      <c r="C113" s="33" t="s">
        <v>188</v>
      </c>
      <c r="D113" s="40">
        <v>1553.1</v>
      </c>
      <c r="E113" s="39">
        <v>1706</v>
      </c>
      <c r="F113" s="39">
        <v>1796.1</v>
      </c>
      <c r="G113" s="39">
        <v>1838.1</v>
      </c>
      <c r="H113" s="39">
        <v>1973.1</v>
      </c>
      <c r="I113" s="39">
        <v>1867.1</v>
      </c>
      <c r="J113" s="56">
        <f t="shared" si="27"/>
        <v>94.62774314530435</v>
      </c>
      <c r="K113" s="56">
        <f t="shared" si="28"/>
        <v>101.57771611990643</v>
      </c>
      <c r="L113" s="56">
        <f t="shared" si="29"/>
        <v>120.21762925761381</v>
      </c>
    </row>
    <row r="114" spans="1:12" s="9" customFormat="1" ht="31.5" x14ac:dyDescent="0.25">
      <c r="A114" s="8" t="s">
        <v>216</v>
      </c>
      <c r="B114" s="29" t="s">
        <v>219</v>
      </c>
      <c r="C114" s="29" t="s">
        <v>542</v>
      </c>
      <c r="D114" s="8" t="s">
        <v>622</v>
      </c>
      <c r="E114" s="103" t="s">
        <v>626</v>
      </c>
      <c r="F114" s="103" t="s">
        <v>631</v>
      </c>
      <c r="G114" s="103" t="s">
        <v>633</v>
      </c>
      <c r="H114" s="41" t="s">
        <v>635</v>
      </c>
      <c r="I114" s="103" t="s">
        <v>643</v>
      </c>
      <c r="J114" s="56" t="s">
        <v>644</v>
      </c>
      <c r="K114" s="56" t="s">
        <v>645</v>
      </c>
      <c r="L114" s="56" t="s">
        <v>646</v>
      </c>
    </row>
    <row r="115" spans="1:12" ht="47.25" x14ac:dyDescent="0.25">
      <c r="A115" s="1" t="s">
        <v>218</v>
      </c>
      <c r="B115" s="2" t="s">
        <v>221</v>
      </c>
      <c r="C115" s="2" t="s">
        <v>188</v>
      </c>
      <c r="D115" s="27">
        <v>337.4</v>
      </c>
      <c r="E115" s="16">
        <v>201.4</v>
      </c>
      <c r="F115" s="16">
        <v>113.3</v>
      </c>
      <c r="G115" s="16">
        <v>148.80000000000001</v>
      </c>
      <c r="H115" s="16">
        <v>154</v>
      </c>
      <c r="I115" s="16">
        <v>154.6</v>
      </c>
      <c r="J115" s="56">
        <f t="shared" si="27"/>
        <v>100.38961038961038</v>
      </c>
      <c r="K115" s="56">
        <f t="shared" ref="K115:K116" si="30">I115/G115*100</f>
        <v>103.89784946236557</v>
      </c>
      <c r="L115" s="56">
        <f>I115/D115*100</f>
        <v>45.820983995257855</v>
      </c>
    </row>
    <row r="116" spans="1:12" ht="110.25" x14ac:dyDescent="0.25">
      <c r="A116" s="1" t="s">
        <v>220</v>
      </c>
      <c r="B116" s="2" t="s">
        <v>223</v>
      </c>
      <c r="C116" s="2" t="s">
        <v>188</v>
      </c>
      <c r="D116" s="34">
        <v>1693</v>
      </c>
      <c r="E116" s="16">
        <v>1810</v>
      </c>
      <c r="F116" s="16">
        <v>2037</v>
      </c>
      <c r="G116" s="16">
        <v>13228.9</v>
      </c>
      <c r="H116" s="16">
        <v>3471</v>
      </c>
      <c r="I116" s="16">
        <v>4760.8</v>
      </c>
      <c r="J116" s="56">
        <f t="shared" si="27"/>
        <v>137.15932008066841</v>
      </c>
      <c r="K116" s="56">
        <f t="shared" si="30"/>
        <v>35.98787503118173</v>
      </c>
      <c r="L116" s="56">
        <f>I116/D116*100</f>
        <v>281.20496160661548</v>
      </c>
    </row>
    <row r="117" spans="1:12" ht="15.75" x14ac:dyDescent="0.25">
      <c r="A117" s="209" t="s">
        <v>224</v>
      </c>
      <c r="B117" s="210"/>
      <c r="C117" s="210"/>
      <c r="D117" s="210"/>
      <c r="E117" s="210"/>
      <c r="F117" s="210"/>
      <c r="G117" s="210"/>
      <c r="H117" s="210"/>
      <c r="I117" s="210"/>
      <c r="J117" s="210"/>
      <c r="K117" s="210"/>
      <c r="L117" s="211"/>
    </row>
    <row r="118" spans="1:12" ht="63" x14ac:dyDescent="0.25">
      <c r="A118" s="1" t="s">
        <v>222</v>
      </c>
      <c r="B118" s="6" t="s">
        <v>226</v>
      </c>
      <c r="C118" s="2" t="s">
        <v>122</v>
      </c>
      <c r="D118" s="27">
        <v>6265.5</v>
      </c>
      <c r="E118" s="16">
        <v>6695.9</v>
      </c>
      <c r="F118" s="16">
        <v>7065.2</v>
      </c>
      <c r="G118" s="16">
        <v>6691.4</v>
      </c>
      <c r="H118" s="16">
        <v>7185</v>
      </c>
      <c r="I118" s="16">
        <v>7206.2</v>
      </c>
      <c r="J118" s="56">
        <f t="shared" ref="J118:J120" si="31">I118/H118*100</f>
        <v>100.29505915100904</v>
      </c>
      <c r="K118" s="56">
        <f t="shared" ref="K118:K120" si="32">I118/G118*100</f>
        <v>107.69345727351526</v>
      </c>
      <c r="L118" s="56">
        <f>I118/D118*100</f>
        <v>115.01396536589259</v>
      </c>
    </row>
    <row r="119" spans="1:12" ht="78.75" x14ac:dyDescent="0.25">
      <c r="A119" s="1" t="s">
        <v>225</v>
      </c>
      <c r="B119" s="6" t="s">
        <v>228</v>
      </c>
      <c r="C119" s="2" t="s">
        <v>229</v>
      </c>
      <c r="D119" s="27">
        <v>168.6</v>
      </c>
      <c r="E119" s="16">
        <v>137</v>
      </c>
      <c r="F119" s="16">
        <v>206.9</v>
      </c>
      <c r="G119" s="16">
        <v>258.8</v>
      </c>
      <c r="H119" s="16">
        <v>203.8</v>
      </c>
      <c r="I119" s="16">
        <v>291.2</v>
      </c>
      <c r="J119" s="56">
        <f t="shared" si="31"/>
        <v>142.88518155053973</v>
      </c>
      <c r="K119" s="56">
        <f t="shared" si="32"/>
        <v>112.51931993817618</v>
      </c>
      <c r="L119" s="56">
        <f>I119/D119*100</f>
        <v>172.7164887307236</v>
      </c>
    </row>
    <row r="120" spans="1:12" ht="31.5" x14ac:dyDescent="0.25">
      <c r="A120" s="1" t="s">
        <v>227</v>
      </c>
      <c r="B120" s="2" t="s">
        <v>230</v>
      </c>
      <c r="C120" s="2" t="s">
        <v>229</v>
      </c>
      <c r="D120" s="27">
        <v>39.9</v>
      </c>
      <c r="E120" s="16">
        <v>41</v>
      </c>
      <c r="F120" s="16">
        <v>41.3</v>
      </c>
      <c r="G120" s="16">
        <v>37.4</v>
      </c>
      <c r="H120" s="16">
        <v>38.9</v>
      </c>
      <c r="I120" s="16">
        <v>39.1</v>
      </c>
      <c r="J120" s="56">
        <f t="shared" si="31"/>
        <v>100.51413881748073</v>
      </c>
      <c r="K120" s="56">
        <f t="shared" si="32"/>
        <v>104.54545454545456</v>
      </c>
      <c r="L120" s="56">
        <f>I120/D120*100</f>
        <v>97.994987468671695</v>
      </c>
    </row>
    <row r="121" spans="1:12" ht="15.75" x14ac:dyDescent="0.25">
      <c r="A121" s="209" t="s">
        <v>231</v>
      </c>
      <c r="B121" s="210"/>
      <c r="C121" s="210"/>
      <c r="D121" s="210"/>
      <c r="E121" s="210"/>
      <c r="F121" s="210"/>
      <c r="G121" s="210"/>
      <c r="H121" s="210"/>
      <c r="I121" s="210"/>
      <c r="J121" s="210"/>
      <c r="K121" s="210"/>
      <c r="L121" s="211"/>
    </row>
    <row r="122" spans="1:12" ht="47.25" x14ac:dyDescent="0.25">
      <c r="A122" s="1">
        <v>84</v>
      </c>
      <c r="B122" s="2" t="s">
        <v>232</v>
      </c>
      <c r="C122" s="12" t="s">
        <v>55</v>
      </c>
      <c r="D122" s="27">
        <v>10948</v>
      </c>
      <c r="E122" s="56">
        <v>10044</v>
      </c>
      <c r="F122" s="56">
        <v>10631</v>
      </c>
      <c r="G122" s="19">
        <v>11304</v>
      </c>
      <c r="H122" s="19">
        <v>11351</v>
      </c>
      <c r="I122" s="19">
        <v>11739</v>
      </c>
      <c r="J122" s="56">
        <f t="shared" ref="J122:J124" si="33">I122/H122*100</f>
        <v>103.418201039556</v>
      </c>
      <c r="K122" s="56">
        <f t="shared" ref="K122:K124" si="34">I122/G122*100</f>
        <v>103.84819532908705</v>
      </c>
      <c r="L122" s="56">
        <f>I122/D122*100</f>
        <v>107.22506393861893</v>
      </c>
    </row>
    <row r="123" spans="1:12" ht="47.25" x14ac:dyDescent="0.25">
      <c r="A123" s="1">
        <v>85</v>
      </c>
      <c r="B123" s="2" t="s">
        <v>233</v>
      </c>
      <c r="C123" s="12" t="s">
        <v>58</v>
      </c>
      <c r="D123" s="27">
        <v>20160</v>
      </c>
      <c r="E123" s="32">
        <v>20739</v>
      </c>
      <c r="F123" s="56">
        <v>21163</v>
      </c>
      <c r="G123" s="19">
        <v>18905</v>
      </c>
      <c r="H123" s="19">
        <v>18957</v>
      </c>
      <c r="I123" s="19">
        <v>19724</v>
      </c>
      <c r="J123" s="56">
        <f t="shared" si="33"/>
        <v>104.04599883947883</v>
      </c>
      <c r="K123" s="56">
        <f t="shared" si="34"/>
        <v>104.33218725204971</v>
      </c>
      <c r="L123" s="56">
        <f>I123/D123*100</f>
        <v>97.837301587301582</v>
      </c>
    </row>
    <row r="124" spans="1:12" s="9" customFormat="1" ht="141.75" x14ac:dyDescent="0.25">
      <c r="A124" s="8">
        <v>86</v>
      </c>
      <c r="B124" s="29" t="s">
        <v>234</v>
      </c>
      <c r="C124" s="44" t="s">
        <v>235</v>
      </c>
      <c r="D124" s="45">
        <v>836.6</v>
      </c>
      <c r="E124" s="32">
        <v>741.2</v>
      </c>
      <c r="F124" s="32">
        <v>934.7</v>
      </c>
      <c r="G124" s="42">
        <v>790</v>
      </c>
      <c r="H124" s="52">
        <v>1053.4000000000001</v>
      </c>
      <c r="I124" s="42">
        <v>973</v>
      </c>
      <c r="J124" s="56">
        <f t="shared" si="33"/>
        <v>92.367571672678935</v>
      </c>
      <c r="K124" s="56">
        <f t="shared" si="34"/>
        <v>123.1645569620253</v>
      </c>
      <c r="L124" s="56">
        <f>I124/D124*100</f>
        <v>116.30408797513745</v>
      </c>
    </row>
    <row r="125" spans="1:12" ht="15.75" x14ac:dyDescent="0.25">
      <c r="A125" s="209" t="s">
        <v>236</v>
      </c>
      <c r="B125" s="210"/>
      <c r="C125" s="210"/>
      <c r="D125" s="210"/>
      <c r="E125" s="210"/>
      <c r="F125" s="210"/>
      <c r="G125" s="210"/>
      <c r="H125" s="210"/>
      <c r="I125" s="210"/>
      <c r="J125" s="210"/>
      <c r="K125" s="210"/>
      <c r="L125" s="211"/>
    </row>
    <row r="126" spans="1:12" ht="78.75" x14ac:dyDescent="0.25">
      <c r="A126" s="1">
        <v>87</v>
      </c>
      <c r="B126" s="2" t="s">
        <v>237</v>
      </c>
      <c r="C126" s="27" t="s">
        <v>45</v>
      </c>
      <c r="D126" s="27">
        <v>100</v>
      </c>
      <c r="E126" s="14">
        <v>100</v>
      </c>
      <c r="F126" s="19">
        <v>100</v>
      </c>
      <c r="G126" s="19">
        <v>100</v>
      </c>
      <c r="H126" s="19">
        <v>100</v>
      </c>
      <c r="I126" s="19">
        <v>100</v>
      </c>
      <c r="J126" s="56">
        <f t="shared" ref="J126:J131" si="35">I126/H126*100</f>
        <v>100</v>
      </c>
      <c r="K126" s="56">
        <f t="shared" ref="K126:K127" si="36">I126/G126*100</f>
        <v>100</v>
      </c>
      <c r="L126" s="56">
        <f>I126/D126*100</f>
        <v>100</v>
      </c>
    </row>
    <row r="127" spans="1:12" ht="159" customHeight="1" x14ac:dyDescent="0.25">
      <c r="A127" s="1">
        <v>88</v>
      </c>
      <c r="B127" s="2" t="s">
        <v>238</v>
      </c>
      <c r="C127" s="27" t="s">
        <v>45</v>
      </c>
      <c r="D127" s="27">
        <v>100</v>
      </c>
      <c r="E127" s="14">
        <v>100</v>
      </c>
      <c r="F127" s="19">
        <v>96.7</v>
      </c>
      <c r="G127" s="19">
        <v>100</v>
      </c>
      <c r="H127" s="19">
        <v>100</v>
      </c>
      <c r="I127" s="19">
        <v>100</v>
      </c>
      <c r="J127" s="56">
        <f t="shared" si="35"/>
        <v>100</v>
      </c>
      <c r="K127" s="56">
        <f t="shared" si="36"/>
        <v>100</v>
      </c>
      <c r="L127" s="56">
        <f>I127/D127*100</f>
        <v>100</v>
      </c>
    </row>
    <row r="128" spans="1:12" ht="78.75" x14ac:dyDescent="0.25">
      <c r="A128" s="1">
        <v>89</v>
      </c>
      <c r="B128" s="2" t="s">
        <v>239</v>
      </c>
      <c r="C128" s="27" t="s">
        <v>45</v>
      </c>
      <c r="D128" s="27" t="s">
        <v>365</v>
      </c>
      <c r="E128" s="14" t="s">
        <v>365</v>
      </c>
      <c r="F128" s="14" t="s">
        <v>365</v>
      </c>
      <c r="G128" s="56" t="s">
        <v>365</v>
      </c>
      <c r="H128" s="49" t="s">
        <v>365</v>
      </c>
      <c r="I128" s="49" t="s">
        <v>365</v>
      </c>
      <c r="J128" s="56" t="s">
        <v>365</v>
      </c>
      <c r="K128" s="14" t="s">
        <v>365</v>
      </c>
      <c r="L128" s="56" t="s">
        <v>365</v>
      </c>
    </row>
    <row r="129" spans="1:12" ht="173.25" x14ac:dyDescent="0.25">
      <c r="A129" s="1">
        <v>90</v>
      </c>
      <c r="B129" s="2" t="s">
        <v>240</v>
      </c>
      <c r="C129" s="27" t="s">
        <v>55</v>
      </c>
      <c r="D129" s="27">
        <v>4</v>
      </c>
      <c r="E129" s="14">
        <v>3</v>
      </c>
      <c r="F129" s="19">
        <v>2</v>
      </c>
      <c r="G129" s="19">
        <v>2</v>
      </c>
      <c r="H129" s="19">
        <v>2</v>
      </c>
      <c r="I129" s="19">
        <v>2</v>
      </c>
      <c r="J129" s="56">
        <f t="shared" si="35"/>
        <v>100</v>
      </c>
      <c r="K129" s="56">
        <f t="shared" ref="K129:K132" si="37">I129/G129*100</f>
        <v>100</v>
      </c>
      <c r="L129" s="56">
        <f>I129/D129*100</f>
        <v>50</v>
      </c>
    </row>
    <row r="130" spans="1:12" ht="110.25" x14ac:dyDescent="0.25">
      <c r="A130" s="1">
        <v>91</v>
      </c>
      <c r="B130" s="2" t="s">
        <v>241</v>
      </c>
      <c r="C130" s="27" t="s">
        <v>242</v>
      </c>
      <c r="D130" s="27">
        <v>15</v>
      </c>
      <c r="E130" s="14">
        <v>15</v>
      </c>
      <c r="F130" s="19">
        <v>15</v>
      </c>
      <c r="G130" s="19">
        <v>15</v>
      </c>
      <c r="H130" s="19">
        <v>15</v>
      </c>
      <c r="I130" s="19">
        <v>15</v>
      </c>
      <c r="J130" s="56">
        <f t="shared" si="35"/>
        <v>100</v>
      </c>
      <c r="K130" s="56">
        <f t="shared" si="37"/>
        <v>100</v>
      </c>
      <c r="L130" s="56">
        <f>I130/D130*100</f>
        <v>100</v>
      </c>
    </row>
    <row r="131" spans="1:12" ht="80.25" customHeight="1" x14ac:dyDescent="0.25">
      <c r="A131" s="1">
        <v>92</v>
      </c>
      <c r="B131" s="2" t="s">
        <v>243</v>
      </c>
      <c r="C131" s="27" t="s">
        <v>55</v>
      </c>
      <c r="D131" s="27">
        <v>1</v>
      </c>
      <c r="E131" s="14">
        <v>1</v>
      </c>
      <c r="F131" s="19">
        <v>1</v>
      </c>
      <c r="G131" s="19">
        <v>1</v>
      </c>
      <c r="H131" s="19">
        <v>1</v>
      </c>
      <c r="I131" s="19">
        <v>1</v>
      </c>
      <c r="J131" s="56">
        <f t="shared" si="35"/>
        <v>100</v>
      </c>
      <c r="K131" s="56">
        <f t="shared" si="37"/>
        <v>100</v>
      </c>
      <c r="L131" s="56">
        <f>I131/D131*100</f>
        <v>100</v>
      </c>
    </row>
    <row r="132" spans="1:12" s="9" customFormat="1" ht="96" customHeight="1" x14ac:dyDescent="0.25">
      <c r="A132" s="8">
        <v>93</v>
      </c>
      <c r="B132" s="29" t="s">
        <v>244</v>
      </c>
      <c r="C132" s="33" t="s">
        <v>55</v>
      </c>
      <c r="D132" s="33">
        <v>0</v>
      </c>
      <c r="E132" s="32">
        <v>0</v>
      </c>
      <c r="F132" s="42">
        <v>0</v>
      </c>
      <c r="G132" s="42">
        <v>0</v>
      </c>
      <c r="H132" s="52">
        <v>0</v>
      </c>
      <c r="I132" s="42">
        <v>0</v>
      </c>
      <c r="J132" s="56">
        <v>0</v>
      </c>
      <c r="K132" s="56" t="e">
        <f t="shared" si="37"/>
        <v>#DIV/0!</v>
      </c>
      <c r="L132" s="56">
        <v>0</v>
      </c>
    </row>
    <row r="134" spans="1:12" ht="80.25" customHeight="1" x14ac:dyDescent="0.25">
      <c r="A134" s="217" t="s">
        <v>253</v>
      </c>
      <c r="B134" s="217"/>
      <c r="C134" s="217"/>
      <c r="D134" s="217"/>
      <c r="E134" s="217"/>
      <c r="F134" s="217"/>
      <c r="G134" s="217"/>
      <c r="H134" s="217"/>
      <c r="I134" s="217"/>
      <c r="J134" s="217"/>
      <c r="K134" s="217"/>
    </row>
  </sheetData>
  <mergeCells count="33">
    <mergeCell ref="A98:A99"/>
    <mergeCell ref="A101:A102"/>
    <mergeCell ref="A134:K134"/>
    <mergeCell ref="A117:L117"/>
    <mergeCell ref="A121:L121"/>
    <mergeCell ref="A125:L125"/>
    <mergeCell ref="G4:G5"/>
    <mergeCell ref="A96:L96"/>
    <mergeCell ref="A89:L89"/>
    <mergeCell ref="A54:L54"/>
    <mergeCell ref="A46:L46"/>
    <mergeCell ref="A36:A38"/>
    <mergeCell ref="A40:A44"/>
    <mergeCell ref="A49:A52"/>
    <mergeCell ref="A80:A83"/>
    <mergeCell ref="A78:A79"/>
    <mergeCell ref="A72:A73"/>
    <mergeCell ref="A2:L2"/>
    <mergeCell ref="A14:A20"/>
    <mergeCell ref="A35:L35"/>
    <mergeCell ref="A24:L24"/>
    <mergeCell ref="A23:L23"/>
    <mergeCell ref="A7:L7"/>
    <mergeCell ref="L4:L5"/>
    <mergeCell ref="K4:K5"/>
    <mergeCell ref="F4:F5"/>
    <mergeCell ref="A4:A5"/>
    <mergeCell ref="B4:B5"/>
    <mergeCell ref="C4:C5"/>
    <mergeCell ref="E4:E5"/>
    <mergeCell ref="J4:J5"/>
    <mergeCell ref="D4:D5"/>
    <mergeCell ref="H4:I4"/>
  </mergeCells>
  <pageMargins left="0.70866141732283472" right="0.70866141732283472" top="0.74803149606299213" bottom="0.74803149606299213" header="0.31496062992125984" footer="0.31496062992125984"/>
  <pageSetup paperSize="9" scale="84" fitToHeight="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форма №1</vt:lpstr>
      <vt:lpstr>форма №2 </vt:lpstr>
      <vt:lpstr>форма №3</vt:lpstr>
      <vt:lpstr>'форма №3'!_GoBack</vt:lpstr>
      <vt:lpstr>'форма №1'!Заголовки_для_печати</vt:lpstr>
      <vt:lpstr>'форма №2 '!Заголовки_для_печати</vt:lpstr>
      <vt:lpstr>'форма №3'!Заголовки_для_печати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Никулин</dc:creator>
  <cp:lastModifiedBy>Марина Москалева</cp:lastModifiedBy>
  <cp:lastPrinted>2017-04-10T07:18:39Z</cp:lastPrinted>
  <dcterms:created xsi:type="dcterms:W3CDTF">2014-03-25T12:16:53Z</dcterms:created>
  <dcterms:modified xsi:type="dcterms:W3CDTF">2017-04-10T11:43:23Z</dcterms:modified>
</cp:coreProperties>
</file>